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tabRatio="768" firstSheet="8" activeTab="9"/>
  </bookViews>
  <sheets>
    <sheet name="工程信息" sheetId="16" state="hidden" r:id="rId1"/>
    <sheet name="文件归档登记移交表-日常维修、中小修及其他项目" sheetId="26" state="hidden" r:id="rId2"/>
    <sheet name="自检表 (新3)" sheetId="27" state="hidden" r:id="rId3"/>
    <sheet name="审核汇总表" sheetId="5" state="hidden" r:id="rId4"/>
    <sheet name="审核报告P1" sheetId="6" state="hidden" r:id="rId5"/>
    <sheet name="审核报告P2" sheetId="7" state="hidden" r:id="rId6"/>
    <sheet name="审核报告P3" sheetId="8" state="hidden" r:id="rId7"/>
    <sheet name="结算书封面" sheetId="11" state="hidden" r:id="rId8"/>
    <sheet name="工时费清单限价表" sheetId="28" r:id="rId9"/>
    <sheet name="配件限价表" sheetId="29" r:id="rId10"/>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s>
  <definedNames>
    <definedName name="_xlnm._FilterDatabase" localSheetId="0" hidden="1">工程信息!$J$1:$J$21</definedName>
    <definedName name="_xlnm._FilterDatabase" localSheetId="9" hidden="1">配件限价表!$A$2:$G$135</definedName>
    <definedName name="OLE_LINK1" localSheetId="1">'文件归档登记移交表-日常维修、中小修及其他项目'!#REF!</definedName>
    <definedName name="_xlnm.Print_Area" localSheetId="0">工程信息!#REF!</definedName>
    <definedName name="_xlnm.Print_Area" localSheetId="4">审核报告P1!$A$1:$I$41</definedName>
    <definedName name="_xlnm.Print_Area" localSheetId="5">审核报告P2!$A$1:$I$35</definedName>
    <definedName name="_xlnm.Print_Area" localSheetId="3">审核汇总表!$A$1:$F$12</definedName>
    <definedName name="_xlnm.Print_Titles" localSheetId="0">工程信息!#REF!</definedName>
    <definedName name="_xlnm.Print_Titles" localSheetId="6">审核报告P3!$1:$3</definedName>
    <definedName name="_xlnm.Print_Titles" localSheetId="3">审核汇总表!$1:$4</definedName>
    <definedName name="导线价">[1]架线附表!$M$5</definedName>
    <definedName name="导线重">[1]架线附表!$E$4</definedName>
    <definedName name="地网重">[1]杆塔附表!$W$13</definedName>
    <definedName name="地线重">[1]架线附表!$E$17</definedName>
    <definedName name="附件重">[1]附件附表!$E$53</definedName>
    <definedName name="基筋重">[1]基础附表!$L$10</definedName>
    <definedName name="脚栓重">[1]基础附表!$L$18</definedName>
    <definedName name="金具价">[1]附件附表!$M$15</definedName>
    <definedName name="全长">#REF!</definedName>
    <definedName name="水泥价">[1]基础附表!$L$3</definedName>
    <definedName name="水泥重">[1]基础附表!$L$2</definedName>
    <definedName name="砼C15方量">[1]基础材料!$E$54</definedName>
    <definedName name="砼C20方量">[1]基础材料!$G$54</definedName>
    <definedName name="_1_C15FANGLIANG">[1]基础材料!$E$54</definedName>
    <definedName name="_2.5_2_0.04_2_6.25_0.016">#REF!</definedName>
    <definedName name="_Fill" hidden="1">[2]eqpmad2!#REF!</definedName>
    <definedName name="_LC10">#N/A</definedName>
    <definedName name="_LC11">#N/A</definedName>
    <definedName name="_LC12">#N/A</definedName>
    <definedName name="_LC13">#N/A</definedName>
    <definedName name="_LC14">#N/A</definedName>
    <definedName name="_LC15">#N/A</definedName>
    <definedName name="_LC16">#N/A</definedName>
    <definedName name="_LC17">#N/A</definedName>
    <definedName name="_LC18">#N/A</definedName>
    <definedName name="_LC19">#N/A</definedName>
    <definedName name="_LC20">#N/A</definedName>
    <definedName name="_LC21">#N/A</definedName>
    <definedName name="_LC22">#N/A</definedName>
    <definedName name="_LC23">#N/A</definedName>
    <definedName name="_LC24">#N/A</definedName>
    <definedName name="_LC25">#N/A</definedName>
    <definedName name="_LC26">#N/A</definedName>
    <definedName name="_LC27">#N/A</definedName>
    <definedName name="_LC28">#N/A</definedName>
    <definedName name="_LC5">#N/A</definedName>
    <definedName name="_LC6">#N/A</definedName>
    <definedName name="_LC7">#N/A</definedName>
    <definedName name="_LC8">#N/A</definedName>
    <definedName name="_LC9">#N/A</definedName>
    <definedName name="_LD10">#N/A</definedName>
    <definedName name="_LD11">#N/A</definedName>
    <definedName name="_LD12">#N/A</definedName>
    <definedName name="_LD13">#N/A</definedName>
    <definedName name="_LD14">#N/A</definedName>
    <definedName name="_LD15">#N/A</definedName>
    <definedName name="_LD16">#N/A</definedName>
    <definedName name="_LD17">#N/A</definedName>
    <definedName name="_LD18">#N/A</definedName>
    <definedName name="_LD19">#N/A</definedName>
    <definedName name="_LD20">#N/A</definedName>
    <definedName name="_LD21">#N/A</definedName>
    <definedName name="_LD22">#N/A</definedName>
    <definedName name="_LD23">#N/A</definedName>
    <definedName name="_LD24">#N/A</definedName>
    <definedName name="_LD25">#N/A</definedName>
    <definedName name="_LD26">#N/A</definedName>
    <definedName name="_LD27">#N/A</definedName>
    <definedName name="_LD28">#N/A</definedName>
    <definedName name="_LD5">#N/A</definedName>
    <definedName name="_LD6">#N/A</definedName>
    <definedName name="_LD7">#N/A</definedName>
    <definedName name="_LD8">#N/A</definedName>
    <definedName name="_LD9">#N/A</definedName>
    <definedName name="_LG10">#N/A</definedName>
    <definedName name="_LG11">#N/A</definedName>
    <definedName name="_LG12">#N/A</definedName>
    <definedName name="_LG13">#N/A</definedName>
    <definedName name="_LG14">#N/A</definedName>
    <definedName name="_LG15">#N/A</definedName>
    <definedName name="_LG16">#N/A</definedName>
    <definedName name="_LG17">#N/A</definedName>
    <definedName name="_LG18">#N/A</definedName>
    <definedName name="_LG19">#N/A</definedName>
    <definedName name="_LG20">#N/A</definedName>
    <definedName name="_LG21">#N/A</definedName>
    <definedName name="_LG22">#N/A</definedName>
    <definedName name="_LG23">#N/A</definedName>
    <definedName name="_LG24">#N/A</definedName>
    <definedName name="_LG25">#N/A</definedName>
    <definedName name="_LG26">#N/A</definedName>
    <definedName name="_LG27">#N/A</definedName>
    <definedName name="_LG28">#N/A</definedName>
    <definedName name="_LG5">#N/A</definedName>
    <definedName name="_LG6">#N/A</definedName>
    <definedName name="_LG7">#N/A</definedName>
    <definedName name="_LG8">#N/A</definedName>
    <definedName name="_LG9">#N/A</definedName>
    <definedName name="_LH10">#N/A</definedName>
    <definedName name="_LH11">#N/A</definedName>
    <definedName name="_LH12">#N/A</definedName>
    <definedName name="_LH13">#N/A</definedName>
    <definedName name="_LH14">#N/A</definedName>
    <definedName name="_LH15">#N/A</definedName>
    <definedName name="_LH16">#N/A</definedName>
    <definedName name="_LH17">#N/A</definedName>
    <definedName name="_LH18">#N/A</definedName>
    <definedName name="_LH19">#N/A</definedName>
    <definedName name="_LH20">#N/A</definedName>
    <definedName name="_LH21">#N/A</definedName>
    <definedName name="_LH22">#N/A</definedName>
    <definedName name="_LH23">#N/A</definedName>
    <definedName name="_LH24">#N/A</definedName>
    <definedName name="_LH25">#N/A</definedName>
    <definedName name="_LH26">#N/A</definedName>
    <definedName name="_LH27">#N/A</definedName>
    <definedName name="_LH28">#N/A</definedName>
    <definedName name="_LH5">#N/A</definedName>
    <definedName name="_LH6">#N/A</definedName>
    <definedName name="_LH7">#N/A</definedName>
    <definedName name="_LH8">#N/A</definedName>
    <definedName name="_LH9">#N/A</definedName>
    <definedName name="_LK10">#N/A</definedName>
    <definedName name="_LK11">#N/A</definedName>
    <definedName name="_LK12">#N/A</definedName>
    <definedName name="_LK13">#N/A</definedName>
    <definedName name="_LK14">#N/A</definedName>
    <definedName name="_LK15">#N/A</definedName>
    <definedName name="_LK16">#N/A</definedName>
    <definedName name="_LK17">#N/A</definedName>
    <definedName name="_LK18">#N/A</definedName>
    <definedName name="_LK19">#N/A</definedName>
    <definedName name="_LK20">#N/A</definedName>
    <definedName name="_LK21">#N/A</definedName>
    <definedName name="_LK22">#N/A</definedName>
    <definedName name="_LK23">#N/A</definedName>
    <definedName name="_LK24">#N/A</definedName>
    <definedName name="_LK25">#N/A</definedName>
    <definedName name="_LK26">#N/A</definedName>
    <definedName name="_LK27">#N/A</definedName>
    <definedName name="_LK28">#N/A</definedName>
    <definedName name="_LK5">#N/A</definedName>
    <definedName name="_LK6">#N/A</definedName>
    <definedName name="_LK7">#N/A</definedName>
    <definedName name="_LK8">#N/A</definedName>
    <definedName name="_LK9">#N/A</definedName>
    <definedName name="_LL10">#N/A</definedName>
    <definedName name="_LL11">#N/A</definedName>
    <definedName name="_LL12">#N/A</definedName>
    <definedName name="_LL13">#N/A</definedName>
    <definedName name="_LL14">#N/A</definedName>
    <definedName name="_LL15">#N/A</definedName>
    <definedName name="_LL16">#N/A</definedName>
    <definedName name="_LL17">#N/A</definedName>
    <definedName name="_LL18">#N/A</definedName>
    <definedName name="_LL19">#N/A</definedName>
    <definedName name="_LL20">#N/A</definedName>
    <definedName name="_LL21">#N/A</definedName>
    <definedName name="_LL22">#N/A</definedName>
    <definedName name="_LL23">#N/A</definedName>
    <definedName name="_LL24">#N/A</definedName>
    <definedName name="_LL25">#N/A</definedName>
    <definedName name="_LL26">#N/A</definedName>
    <definedName name="_LL27">#N/A</definedName>
    <definedName name="_LL28">#N/A</definedName>
    <definedName name="_LL5">#N/A</definedName>
    <definedName name="_LL6">#N/A</definedName>
    <definedName name="_LL7">#N/A</definedName>
    <definedName name="_LL8">#N/A</definedName>
    <definedName name="_LL9">#N/A</definedName>
    <definedName name="_PA7">'[3]SW-TEO'!#REF!</definedName>
    <definedName name="_PA8">'[3]SW-TEO'!#REF!</definedName>
    <definedName name="_PD1">'[3]SW-TEO'!#REF!</definedName>
    <definedName name="_PE12">'[3]SW-TEO'!#REF!</definedName>
    <definedName name="_PE13">'[3]SW-TEO'!#REF!</definedName>
    <definedName name="_PE6">'[3]SW-TEO'!#REF!</definedName>
    <definedName name="_PE7">'[3]SW-TEO'!#REF!</definedName>
    <definedName name="_PE8">'[3]SW-TEO'!#REF!</definedName>
    <definedName name="_PE9">'[3]SW-TEO'!#REF!</definedName>
    <definedName name="_PH1">'[3]SW-TEO'!#REF!</definedName>
    <definedName name="_PI1">'[3]SW-TEO'!#REF!</definedName>
    <definedName name="_PK1">'[3]SW-TEO'!#REF!</definedName>
    <definedName name="_PK3">'[3]SW-TEO'!#REF!</definedName>
    <definedName name="aiu_bottom">'[4]Financ. Overview'!#REF!</definedName>
    <definedName name="BringUserToAboutSheet">#N/A</definedName>
    <definedName name="BringUserToCode">#N/A</definedName>
    <definedName name="FRC">[5]Main!$C$9</definedName>
    <definedName name="hostfee">'[4]Financ. Overview'!$H$12</definedName>
    <definedName name="hraiu_bottom">'[4]Financ. Overview'!#REF!</definedName>
    <definedName name="hvac">'[4]Financ. Overview'!#REF!</definedName>
    <definedName name="HWSheet">1</definedName>
    <definedName name="jc0">#N/A</definedName>
    <definedName name="Module.Prix_SMC">[6]!Module.Prix_SMC</definedName>
    <definedName name="OS">[7]Open!#REF!</definedName>
    <definedName name="pr_toolbox">[4]Toolbox!$A$3:$I$80</definedName>
    <definedName name="PRD_NO">"ABS354"</definedName>
    <definedName name="_xlnm.Print_Area" hidden="1">#N/A</definedName>
    <definedName name="Print_Area_MI">#REF!</definedName>
    <definedName name="_xlnm.Print_Titles" hidden="1">#N/A</definedName>
    <definedName name="Prix_SMC">#N/A</definedName>
    <definedName name="QM">#N/A</definedName>
    <definedName name="s_c_list">[8]Toolbox!$A$7:$H$969</definedName>
    <definedName name="SCG">'[9]G.1R-Shou COP Gf'!#REF!</definedName>
    <definedName name="sdlfee">'[4]Financ. Overview'!$H$13</definedName>
    <definedName name="solar_ratio">'[10]POWER ASSUMPTIONS'!$H$7</definedName>
    <definedName name="ss7fee">'[4]Financ. Overview'!$H$18</definedName>
    <definedName name="StartSeller">#N/A</definedName>
    <definedName name="subsfee">'[4]Financ. Overview'!$H$14</definedName>
    <definedName name="toolbox">[11]Toolbox!$C$5:$T$1578</definedName>
    <definedName name="V5.1Fee">'[4]Financ. Overview'!$H$15</definedName>
    <definedName name="Z32_Cost_red">'[4]Financ. Overview'!#REF!</definedName>
    <definedName name="编制人">#REF!</definedName>
    <definedName name="表_">[12]表三甲!$A$1:$IV$3</definedName>
    <definedName name="不不不不不">#REF!</definedName>
    <definedName name="财务费用">#REF!</definedName>
    <definedName name="冬雨季施工增加费">#REF!</definedName>
    <definedName name="防白蚁">[1]附件附表!$E$53</definedName>
    <definedName name="分项工程名称">'[13]招标统计（带编号）'!$B$3:$B$3</definedName>
    <definedName name="附加值">#REF!</definedName>
    <definedName name="工程编号">201306061136535000</definedName>
    <definedName name="工程概况">#REF!</definedName>
    <definedName name="工程名称">[14]费率表!$D$43</definedName>
    <definedName name="合计">[15]大小写!#REF!</definedName>
    <definedName name="汇率">#REF!</definedName>
    <definedName name="机械台班调增">#REF!</definedName>
    <definedName name="基础名称top">#REF!</definedName>
    <definedName name="计划利润">#REF!</definedName>
    <definedName name="建设单位">#REF!</definedName>
    <definedName name="建设单位简称">#REF!</definedName>
    <definedName name="建设单位名称">[16]建设!$B$2:$B$43</definedName>
    <definedName name="建税金">[17]建总!$P$7</definedName>
    <definedName name="接受人员">#REF!</definedName>
    <definedName name="临时设施费">#REF!</definedName>
    <definedName name="没关系">[1]杆塔附表!$W$13</definedName>
    <definedName name="名称表">[18]名称表!$A$1:$A$18</definedName>
    <definedName name="配网新增容量">#REF!</definedName>
    <definedName name="配网总容量">#REF!</definedName>
    <definedName name="企业管理费">#REF!</definedName>
    <definedName name="签名页">#N/A</definedName>
    <definedName name="权值计算基数">#REF!</definedName>
    <definedName name="全长" localSheetId="8">#REF!</definedName>
    <definedName name="人工费调增">#REF!</definedName>
    <definedName name="少时诵诗书所">#N/A</definedName>
    <definedName name="审核人">#REF!</definedName>
    <definedName name="生产列1">#REF!</definedName>
    <definedName name="生产列11">#REF!</definedName>
    <definedName name="生产列15">#REF!</definedName>
    <definedName name="生产列16">#REF!</definedName>
    <definedName name="生产列17">#REF!</definedName>
    <definedName name="生产列19">#REF!</definedName>
    <definedName name="生产列2">#REF!</definedName>
    <definedName name="生产列20">#REF!</definedName>
    <definedName name="生产列3">#REF!</definedName>
    <definedName name="生产列4">#REF!</definedName>
    <definedName name="生产列5">#REF!</definedName>
    <definedName name="生产列6">#REF!</definedName>
    <definedName name="生产列7">#REF!</definedName>
    <definedName name="生产列8">#REF!</definedName>
    <definedName name="生产列9">#REF!</definedName>
    <definedName name="生产期">#REF!</definedName>
    <definedName name="生产期1">#REF!</definedName>
    <definedName name="生产期11">#REF!</definedName>
    <definedName name="生产期15">#REF!</definedName>
    <definedName name="生产期16">#REF!</definedName>
    <definedName name="生产期17">#REF!</definedName>
    <definedName name="生产期19">#REF!</definedName>
    <definedName name="生产期2">#REF!</definedName>
    <definedName name="生产期20">#REF!</definedName>
    <definedName name="生产期3">#REF!</definedName>
    <definedName name="生产期4">#REF!</definedName>
    <definedName name="生产期5">#REF!</definedName>
    <definedName name="生产期6">#REF!</definedName>
    <definedName name="生产期7">#REF!</definedName>
    <definedName name="生产期8">#REF!</definedName>
    <definedName name="生产期9">#REF!</definedName>
    <definedName name="施工单位简称">#REF!</definedName>
    <definedName name="施工工具用具使用费">#REF!</definedName>
    <definedName name="施工机构转移费">#REF!</definedName>
    <definedName name="税金">#REF!</definedName>
    <definedName name="投标单位">[19]费率表!$D$44</definedName>
    <definedName name="无所谓">[1]附件附表!$M$15</definedName>
    <definedName name="现场管理费">#REF!</definedName>
    <definedName name="校核人">#REF!</definedName>
    <definedName name="咨询类型">[20]建设!$C$2:$C$6</definedName>
    <definedName name="总供电量">#REF!</definedName>
    <definedName name="最大负荷">#REF!</definedName>
    <definedName name="전">#REF!</definedName>
    <definedName name="주택사업본부">#REF!</definedName>
    <definedName name="철구사업본부">#REF!</definedName>
    <definedName name="_xlnm.Print_Titles" localSheetId="8">工时费清单限价表!$2:$2</definedName>
    <definedName name="a">[21]杆塔附表!$W$13</definedName>
    <definedName name="ab">[21]基础附表!$L$10</definedName>
    <definedName name="abc">[21]基础附表!$L$18</definedName>
    <definedName name="abcd">[21]附件附表!$M$15</definedName>
    <definedName name="ae">[21]基础附表!$L$3</definedName>
    <definedName name="af">[21]基础附表!$L$2</definedName>
    <definedName name="朗新">[22]基础材料!$G$54</definedName>
    <definedName name="_xlnm._FilterDatabase" localSheetId="8" hidden="1">工时费清单限价表!$A$1:$G$554</definedName>
    <definedName name="_xlnm.Print_Titles" localSheetId="9">配件限价表!$2:$2</definedName>
  </definedNames>
  <calcPr calcId="191029" fullPrecision="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<sst xmlns="http://schemas.openxmlformats.org/spreadsheetml/2006/main" count="1313" uniqueCount="971">
  <si>
    <t>造价员</t>
  </si>
  <si>
    <t>杜建辉（胡寿尚）</t>
  </si>
  <si>
    <t>工程内容</t>
  </si>
  <si>
    <t>对广东电网有限责任公司下属机关和各地市局单位的车辆维修及保养，年检、车辆清洁等项目进行招标控制价编制</t>
  </si>
  <si>
    <t>定额体系清单</t>
  </si>
  <si>
    <t>委托单位
（标题第一行）</t>
  </si>
  <si>
    <t>广东电网有限责任公司</t>
  </si>
  <si>
    <t>《20kV及以下配电网工程预算定额（2009）》</t>
  </si>
  <si>
    <t>工程名称
（标题第二行）</t>
  </si>
  <si>
    <t>2024-2025年广东电网有限责任公司车辆维修及保养、年检代办、车辆清洁服务项目</t>
  </si>
  <si>
    <t>承包方式</t>
  </si>
  <si>
    <t>《20kV及以下配电网工程预算定额（2016）》</t>
  </si>
  <si>
    <t>增值税</t>
  </si>
  <si>
    <t>结算原则</t>
  </si>
  <si>
    <t>常规</t>
  </si>
  <si>
    <t>《电网检修工程预算定额（2010）》</t>
  </si>
  <si>
    <t>编制日期：</t>
  </si>
  <si>
    <t>建设单位</t>
  </si>
  <si>
    <t>承包单位</t>
  </si>
  <si>
    <t>《电网技术改造工程预算定额（2010）》</t>
  </si>
  <si>
    <t>业务编号：</t>
  </si>
  <si>
    <t>无设计单位</t>
  </si>
  <si>
    <t>监理单位</t>
  </si>
  <si>
    <t>《广东省建筑与装饰工程综合定额（2010）》</t>
  </si>
  <si>
    <t>咨询费下浮率</t>
  </si>
  <si>
    <t>开工日期</t>
  </si>
  <si>
    <t>竣工日期</t>
  </si>
  <si>
    <t>《广东省安装工程综合定额（2010）》</t>
  </si>
  <si>
    <t>施工中标费率
（审核后下浮）</t>
  </si>
  <si>
    <t>定额体系</t>
  </si>
  <si>
    <t>广东省定额(2018)</t>
  </si>
  <si>
    <t>计价方式</t>
  </si>
  <si>
    <t>清单计价法</t>
  </si>
  <si>
    <t>《广东省市政工程综合定额（2010）》</t>
  </si>
  <si>
    <t>最低咨询费</t>
  </si>
  <si>
    <t>套用定额</t>
  </si>
  <si>
    <t>《广东省通用安装工程综合定额（2018）》</t>
  </si>
  <si>
    <t>《广东省园林绿化工程综合定额（2010）》</t>
  </si>
  <si>
    <t>施工合同号</t>
  </si>
  <si>
    <t>材料信息价</t>
  </si>
  <si>
    <t>穗建造价〔2022〕42号</t>
  </si>
  <si>
    <r>
      <rPr>
        <sz val="11"/>
        <color indexed="8"/>
        <rFont val="宋体"/>
        <charset val="134"/>
      </rPr>
      <t>《广东省房屋建筑和市政修缮工程综合定额（201</t>
    </r>
    <r>
      <rPr>
        <sz val="11"/>
        <color indexed="8"/>
        <rFont val="宋体"/>
        <charset val="134"/>
      </rPr>
      <t>2）》</t>
    </r>
  </si>
  <si>
    <t>工程编号</t>
  </si>
  <si>
    <t>/</t>
  </si>
  <si>
    <t>厂商价</t>
  </si>
  <si>
    <t>一</t>
  </si>
  <si>
    <r>
      <rPr>
        <sz val="11"/>
        <color indexed="8"/>
        <rFont val="宋体"/>
        <charset val="134"/>
      </rPr>
      <t>《电网检修工程预算定额（201</t>
    </r>
    <r>
      <rPr>
        <sz val="11"/>
        <color indexed="8"/>
        <rFont val="宋体"/>
        <charset val="134"/>
      </rPr>
      <t>5年版）》</t>
    </r>
  </si>
  <si>
    <t>限价金额</t>
  </si>
  <si>
    <t>建筑部分</t>
  </si>
  <si>
    <t>建设单位提供的</t>
  </si>
  <si>
    <t>工程量清单</t>
  </si>
  <si>
    <t>《电网技术改造工程预算定额（2015年版）》</t>
  </si>
  <si>
    <t>安装部分</t>
  </si>
  <si>
    <t>配网定额年价差</t>
  </si>
  <si>
    <t>定额〔2019〕26号《关于发布20kV及以下配电网工程预算定额2019年上半年价格水平调整系数的通知》</t>
  </si>
  <si>
    <t>《电网拆除工程预算定额（2015年版）》</t>
  </si>
  <si>
    <t>报告版/次</t>
  </si>
  <si>
    <t>A/0</t>
  </si>
  <si>
    <t>技改检修定额年价差</t>
  </si>
  <si>
    <t>定额〔2020〕26号《关于发布2015版电网技术改造和检修工程概预算定额2020年上半年价格水平调整系数的通知》</t>
  </si>
  <si>
    <t>广东电行〔2015〕19号关于印发《广东省电力行业10kv配电线路带电作业收费标准》的通知</t>
  </si>
  <si>
    <t>汇总表版/次</t>
  </si>
  <si>
    <t>核减结算情况说明</t>
  </si>
  <si>
    <t>根据施工图重新核查工程量，按最新材价文件调整乙供材料价格，并按相关规定文件调整工程取费，</t>
  </si>
  <si>
    <t>《电网拆除工程预算定额估价表（2015年版）》</t>
  </si>
  <si>
    <t>《电网检修工程预算定额估价表（2015年版）》</t>
  </si>
  <si>
    <t>《电网技术改造工程预算定额估价表（2015年版）》</t>
  </si>
  <si>
    <t>《广东省房屋建筑与装饰工程综合定额（2018）》</t>
  </si>
  <si>
    <t>《广东省市政工程综合定额（2018）》</t>
  </si>
  <si>
    <t>《广东省园林绿化工程综合定额（2018）》</t>
  </si>
  <si>
    <t>广州竣盛工程造价咨询有限公司</t>
  </si>
  <si>
    <t>日常维修、中小修及其他项目工程造价文件归档登记移交表</t>
  </si>
  <si>
    <t>项目名称</t>
  </si>
  <si>
    <t>工程类别</t>
  </si>
  <si>
    <t>其他</t>
  </si>
  <si>
    <t>项目属性</t>
  </si>
  <si>
    <t>招标控制价编制</t>
  </si>
  <si>
    <t>业务编号</t>
  </si>
  <si>
    <t>日　　期</t>
  </si>
  <si>
    <t>申 请 人</t>
  </si>
  <si>
    <t>所属组别</t>
  </si>
  <si>
    <t>造价二组</t>
  </si>
  <si>
    <t>资料类别</t>
  </si>
  <si>
    <t>编号</t>
  </si>
  <si>
    <t>关键性</t>
  </si>
  <si>
    <t>资料名称</t>
  </si>
  <si>
    <t>归档</t>
  </si>
  <si>
    <t>归档形式</t>
  </si>
  <si>
    <t>备注</t>
  </si>
  <si>
    <t>成果文件</t>
  </si>
  <si>
    <t>★</t>
  </si>
  <si>
    <t>限价汇总表</t>
  </si>
  <si>
    <t>原件</t>
  </si>
  <si>
    <t>编制报告</t>
  </si>
  <si>
    <t>√</t>
  </si>
  <si>
    <t>支撑性材料</t>
  </si>
  <si>
    <t>其它必要的支撑证明材料</t>
  </si>
  <si>
    <t>原件或电子版</t>
  </si>
  <si>
    <t>备注：
1．广州供电局配网基建结算审核支撑性文件电子版文件在业主的工程系统中归档；
2．纸质版文件在公司档案室归档；
3．√代表提交的资料；
4．其他需归档资料在空白处填写。</t>
  </si>
  <si>
    <t>档案管理员签收：</t>
  </si>
  <si>
    <t>归档日期：</t>
  </si>
  <si>
    <t>工程造价成果自检表</t>
  </si>
  <si>
    <t>项目负责人</t>
  </si>
  <si>
    <t>序号</t>
  </si>
  <si>
    <t>自检项目</t>
  </si>
  <si>
    <t>自检情况</t>
  </si>
  <si>
    <t>造价成果编审依据</t>
  </si>
  <si>
    <t>采用定额体系□09配网、□16年配网、□15年检修技改、□10广东省定额、□18广东省定额、□其他</t>
  </si>
  <si>
    <t>如采用其他的请填写具体定额体系</t>
  </si>
  <si>
    <t>采用计费程序的文件</t>
  </si>
  <si>
    <t>采用的人材机调整系数及价差文件</t>
  </si>
  <si>
    <t>预、结算书部分</t>
  </si>
  <si>
    <t>工程量复核</t>
  </si>
  <si>
    <t>定额子目套用</t>
  </si>
  <si>
    <t>材料设备单价</t>
  </si>
  <si>
    <t>计费费率、人材机调整系数</t>
  </si>
  <si>
    <t>项目基本信息</t>
  </si>
  <si>
    <t>项目批次□、标段□、业务编号□、项目名称□、项目编号□</t>
  </si>
  <si>
    <t>送审金额□、审定金额□、施工费费率□、咨询费费率□、咨询费支付方□</t>
  </si>
  <si>
    <t>成果数据与各系统一致□</t>
  </si>
  <si>
    <t>建设单位□、施工单位□、工程概况□、工作内容□、开竣工日期□</t>
  </si>
  <si>
    <t>核减原因及结论</t>
  </si>
  <si>
    <t>审核情况说明</t>
  </si>
  <si>
    <t>税率、大小写审定金额核对</t>
  </si>
  <si>
    <t>注：编审员按以上自检项目进行逐项自检，自校无误后在自检情况列打“√”；序号1的自检项，需填写相应的体系或文号</t>
  </si>
  <si>
    <t>工程名称</t>
  </si>
  <si>
    <t>招标控制价</t>
  </si>
  <si>
    <t>备  注</t>
  </si>
  <si>
    <t>咨询费计算表</t>
  </si>
  <si>
    <t>咨询费</t>
  </si>
  <si>
    <t>计算过程</t>
  </si>
  <si>
    <t>100万以内</t>
  </si>
  <si>
    <t>101- 500万</t>
  </si>
  <si>
    <t>501-1000万</t>
  </si>
  <si>
    <t>1001-5000万</t>
  </si>
  <si>
    <t>5000万-1亿</t>
  </si>
  <si>
    <t>1亿以上</t>
  </si>
  <si>
    <t>核增减费率</t>
  </si>
  <si>
    <t>1</t>
  </si>
  <si>
    <t>咨询费不足600元,按600元收。</t>
  </si>
  <si>
    <t>合    计</t>
  </si>
  <si>
    <t xml:space="preserve">委托单位：（盖章） </t>
  </si>
  <si>
    <t xml:space="preserve">     审核单位：广州竣盛工程造价咨询有限公司</t>
  </si>
  <si>
    <t xml:space="preserve">     编 制 人：     </t>
  </si>
  <si>
    <t>主　　管：</t>
  </si>
  <si>
    <t xml:space="preserve">     审 核 人：</t>
  </si>
  <si>
    <t>招 标 控 制 价 报 告</t>
  </si>
  <si>
    <t>JSECC-QR-业务-04</t>
  </si>
  <si>
    <t>审批：</t>
  </si>
  <si>
    <t>审核：</t>
  </si>
  <si>
    <t>校核：</t>
  </si>
  <si>
    <t>编制：</t>
  </si>
  <si>
    <t>·广州竣盛工程造价咨询有限公司·</t>
  </si>
  <si>
    <t>关于广东电网公司2023年车辆维修及保养、年检代办、车辆清洁服务项目招标控制价编制报告</t>
  </si>
  <si>
    <t>一、项目概况</t>
  </si>
  <si>
    <t>（一）工作内容：</t>
  </si>
  <si>
    <t>二、编制范围</t>
  </si>
  <si>
    <t>　　依据广东电网公司2023年车辆维修及保养、年检代办、车辆清洁服务项目等内容进行招标控制价编制。</t>
  </si>
  <si>
    <t>三、编制准则、标准和依据</t>
  </si>
  <si>
    <t>（一）编制行为准则：</t>
  </si>
  <si>
    <t>　　1.《关于下发&lt;工程造价咨询单位执业行为准则&gt;、&lt;造价工程师执业道德行为准则&gt;的通知》(中价协〔2002〕第015号)；</t>
  </si>
  <si>
    <t>　　2.《工程造价咨询业务操作指导规程》(中价协〔2002〕第016号)；</t>
  </si>
  <si>
    <t xml:space="preserve">    3.《建设工程造价咨询规范》（GB/T 51095-2015）。</t>
  </si>
  <si>
    <t>（二）编制标准：</t>
  </si>
  <si>
    <t>　　本工程招标控制价按以下标准进行编制：</t>
  </si>
  <si>
    <t xml:space="preserve">    1.根据车辆维修及保养，年检代办服务、车辆清洁等的工作内容进行编制；</t>
  </si>
  <si>
    <t>　　2.参考各地市《人力资源市场工资价位（2021年）》汽车摩托车修理技术服务人员工资差异，根据地区差异分为三类地区设置招标控制价。</t>
  </si>
  <si>
    <t>　　3.招标控制价采用平移法进行编制；</t>
  </si>
  <si>
    <t>四、编制结论</t>
  </si>
  <si>
    <t>附件：1.招标控制价</t>
  </si>
  <si>
    <t>编制单位：（盖章）</t>
  </si>
  <si>
    <t>广州供电局2013年第一批中低压配电网项目</t>
  </si>
  <si>
    <t>083000WP20120007</t>
  </si>
  <si>
    <t>绿洲站F24调整绿洲站F23负荷</t>
  </si>
  <si>
    <t>广州从化供电局 标段1</t>
  </si>
  <si>
    <t>130954.27</t>
  </si>
  <si>
    <t>4974.36</t>
  </si>
  <si>
    <t>40719.45</t>
  </si>
  <si>
    <t>招 标 控 制 价</t>
  </si>
  <si>
    <t>工程名称：</t>
  </si>
  <si>
    <t>建设单位：</t>
  </si>
  <si>
    <t>日   期：</t>
  </si>
  <si>
    <t>车辆维修及保养、年检代办、车辆清洁服务基准价（工时费）</t>
  </si>
  <si>
    <t>类别</t>
  </si>
  <si>
    <t>维修项目</t>
  </si>
  <si>
    <t>工时费
（一类片区）</t>
  </si>
  <si>
    <t>工时费
（二类片区）</t>
  </si>
  <si>
    <t>工时费
（三类片区）</t>
  </si>
  <si>
    <t>维修项目Ⅰ:整车保养</t>
  </si>
  <si>
    <t>一级维护</t>
  </si>
  <si>
    <t>二级维护</t>
  </si>
  <si>
    <t>更换机油，机油滤清器</t>
  </si>
  <si>
    <t>更换波箱油（手动）</t>
  </si>
  <si>
    <t>更换波箱油（自动）</t>
  </si>
  <si>
    <t>更换波箱油（电控波箱）</t>
  </si>
  <si>
    <t>保养四轮刹车</t>
  </si>
  <si>
    <t>保养冷却系统</t>
  </si>
  <si>
    <t>保养空调系统（不含加注雪种）</t>
  </si>
  <si>
    <t>保养转向系统</t>
  </si>
  <si>
    <t>清洗发动机外表</t>
  </si>
  <si>
    <t>车辆年检代办服务（仅包含代办服务费）</t>
  </si>
  <si>
    <r>
      <rPr>
        <sz val="12"/>
        <rFont val="宋体"/>
        <charset val="134"/>
      </rPr>
      <t>小型车（总质量</t>
    </r>
    <r>
      <rPr>
        <sz val="12"/>
        <rFont val="Calibri"/>
        <charset val="134"/>
      </rPr>
      <t>≤3.5</t>
    </r>
    <r>
      <rPr>
        <sz val="12"/>
        <rFont val="宋体"/>
        <charset val="134"/>
      </rPr>
      <t>吨）</t>
    </r>
  </si>
  <si>
    <r>
      <rPr>
        <sz val="12"/>
        <rFont val="宋体"/>
        <charset val="134"/>
      </rPr>
      <t>中型车（</t>
    </r>
    <r>
      <rPr>
        <sz val="12"/>
        <rFont val="Calibri"/>
        <charset val="134"/>
      </rPr>
      <t>3.5</t>
    </r>
    <r>
      <rPr>
        <sz val="12"/>
        <rFont val="宋体"/>
        <charset val="134"/>
      </rPr>
      <t>吨＜总质量＜</t>
    </r>
    <r>
      <rPr>
        <sz val="12"/>
        <rFont val="Calibri"/>
        <charset val="134"/>
      </rPr>
      <t>10</t>
    </r>
    <r>
      <rPr>
        <sz val="12"/>
        <rFont val="宋体"/>
        <charset val="134"/>
      </rPr>
      <t>吨）</t>
    </r>
  </si>
  <si>
    <t>车辆报废代办服务（仅包含代办服务费）</t>
  </si>
  <si>
    <t>维修项目Ⅱ:发动机</t>
  </si>
  <si>
    <t>发动机大修（含吊装发动机）</t>
  </si>
  <si>
    <t>吊装发动机总成</t>
  </si>
  <si>
    <t>更换发动机下挡泥板</t>
  </si>
  <si>
    <t>更换发动机左侧支承胶</t>
  </si>
  <si>
    <t>更换发动机右侧支承胶</t>
  </si>
  <si>
    <t>更换发动机后支承胶</t>
  </si>
  <si>
    <r>
      <rPr>
        <sz val="14"/>
        <rFont val="宋体"/>
        <charset val="134"/>
      </rPr>
      <t>清洗、调校喷油嘴（全车套）及节气门（</t>
    </r>
    <r>
      <rPr>
        <sz val="14"/>
        <rFont val="Calibri"/>
        <charset val="134"/>
      </rPr>
      <t>4</t>
    </r>
    <r>
      <rPr>
        <sz val="14"/>
        <rFont val="宋体"/>
        <charset val="134"/>
      </rPr>
      <t>缸）</t>
    </r>
  </si>
  <si>
    <r>
      <rPr>
        <sz val="14"/>
        <rFont val="宋体"/>
        <charset val="134"/>
      </rPr>
      <t>清洗、调校喷油嘴（全车套）及节气门（</t>
    </r>
    <r>
      <rPr>
        <sz val="14"/>
        <rFont val="Calibri"/>
        <charset val="134"/>
      </rPr>
      <t>6</t>
    </r>
    <r>
      <rPr>
        <sz val="14"/>
        <rFont val="宋体"/>
        <charset val="134"/>
      </rPr>
      <t>缸）</t>
    </r>
  </si>
  <si>
    <t>更换喷油嘴（只）不含拆进气歧管费用</t>
  </si>
  <si>
    <t>拆装燃油箱 (单拆装)</t>
  </si>
  <si>
    <t>更换缸内直喷喷油嘴</t>
  </si>
  <si>
    <t>更换/检修电控柴油喷油嘴</t>
  </si>
  <si>
    <t>取断头螺丝（支）</t>
  </si>
  <si>
    <t>更换汽油泵（电动泵）</t>
  </si>
  <si>
    <t>拆装燃油箱</t>
  </si>
  <si>
    <t>拆装或更换谐振箱</t>
  </si>
  <si>
    <t>更换防冻液</t>
  </si>
  <si>
    <t>更换水泵及防冻液</t>
  </si>
  <si>
    <t>拆装水箱</t>
  </si>
  <si>
    <t>更换水道闷头</t>
  </si>
  <si>
    <t>更换旁道水管</t>
  </si>
  <si>
    <t>更换上水管</t>
  </si>
  <si>
    <t>更换下水管</t>
  </si>
  <si>
    <t>更换冷却液风扇马达</t>
  </si>
  <si>
    <t>拆装油底壳（不含吊装发动机）</t>
  </si>
  <si>
    <t>更换曲轴后油封（含吊装波箱）</t>
  </si>
  <si>
    <t>更换曲轴前油封（不含吊装发动机）</t>
  </si>
  <si>
    <t>焊补排气管</t>
  </si>
  <si>
    <t>更换排气管吊胶</t>
  </si>
  <si>
    <t>拆装、更换排气管前段</t>
  </si>
  <si>
    <t>拆装、更换排气管第二段</t>
  </si>
  <si>
    <t>拆装、更换排气管第三段</t>
  </si>
  <si>
    <t>拆装、更换排气管尾段</t>
  </si>
  <si>
    <t>拆装或更换空滤器总成</t>
  </si>
  <si>
    <t>更换方向泵皮带</t>
  </si>
  <si>
    <t>更换发电机皮带</t>
  </si>
  <si>
    <t>更换空调皮带</t>
  </si>
  <si>
    <t>更换正时皮带，调整配气正时</t>
  </si>
  <si>
    <t>更换正时链，调整配气正时（不含吊装发动机）</t>
  </si>
  <si>
    <t>皮带张紧力调节</t>
  </si>
  <si>
    <r>
      <rPr>
        <sz val="14"/>
        <rFont val="宋体"/>
        <charset val="134"/>
      </rPr>
      <t>更换气缸垫（</t>
    </r>
    <r>
      <rPr>
        <sz val="14"/>
        <rFont val="Calibri"/>
        <charset val="134"/>
      </rPr>
      <t>4</t>
    </r>
    <r>
      <rPr>
        <sz val="14"/>
        <rFont val="宋体"/>
        <charset val="134"/>
      </rPr>
      <t>缸）</t>
    </r>
  </si>
  <si>
    <r>
      <rPr>
        <sz val="14"/>
        <rFont val="宋体"/>
        <charset val="134"/>
      </rPr>
      <t>更换气缸垫（</t>
    </r>
    <r>
      <rPr>
        <sz val="14"/>
        <rFont val="Calibri"/>
        <charset val="134"/>
      </rPr>
      <t>6</t>
    </r>
    <r>
      <rPr>
        <sz val="14"/>
        <rFont val="宋体"/>
        <charset val="134"/>
      </rPr>
      <t>缸）</t>
    </r>
  </si>
  <si>
    <t>拆装气门室盖（单侧）</t>
  </si>
  <si>
    <t>拆装气门室盖（需拆装进气歧管）</t>
  </si>
  <si>
    <t>更换油门拉线</t>
  </si>
  <si>
    <t>更换电子油门（含解码）</t>
  </si>
  <si>
    <t>废气检测</t>
  </si>
  <si>
    <t>检修起动机</t>
  </si>
  <si>
    <t>检修发电机</t>
  </si>
  <si>
    <t>检查、更换分火线、分火头及分火盖</t>
  </si>
  <si>
    <t>更换节温器</t>
  </si>
  <si>
    <t>更换节温器盖</t>
  </si>
  <si>
    <t>更换连接水管（水泵到节温器）</t>
  </si>
  <si>
    <t>更换起动机总成</t>
  </si>
  <si>
    <t>更换发电机总成</t>
  </si>
  <si>
    <r>
      <rPr>
        <sz val="14"/>
        <rFont val="宋体"/>
        <charset val="134"/>
      </rPr>
      <t>更换发动机缸盖（</t>
    </r>
    <r>
      <rPr>
        <sz val="14"/>
        <rFont val="Calibri"/>
        <charset val="134"/>
      </rPr>
      <t>4</t>
    </r>
    <r>
      <rPr>
        <sz val="14"/>
        <rFont val="宋体"/>
        <charset val="134"/>
      </rPr>
      <t>缸）</t>
    </r>
  </si>
  <si>
    <r>
      <rPr>
        <sz val="14"/>
        <rFont val="宋体"/>
        <charset val="134"/>
      </rPr>
      <t>更换发动机缸盖（</t>
    </r>
    <r>
      <rPr>
        <sz val="14"/>
        <rFont val="Calibri"/>
        <charset val="134"/>
      </rPr>
      <t>6</t>
    </r>
    <r>
      <rPr>
        <sz val="14"/>
        <rFont val="宋体"/>
        <charset val="134"/>
      </rPr>
      <t>缸）</t>
    </r>
  </si>
  <si>
    <t>更换机油集滤器（不含吊装发动机）</t>
  </si>
  <si>
    <t>更换机油泵总成（不含吊装发动机）</t>
  </si>
  <si>
    <t>更换曲轴皮带轮</t>
  </si>
  <si>
    <t>拆装处理排气管前端接口漏气</t>
  </si>
  <si>
    <t>拆装进气歧管</t>
  </si>
  <si>
    <t>拆装排气管歧管</t>
  </si>
  <si>
    <t>更换风扇偶合器</t>
  </si>
  <si>
    <t>检修汽油泵</t>
  </si>
  <si>
    <t>清洗燃油箱</t>
  </si>
  <si>
    <t>拆装高压油泵（柴油）</t>
  </si>
  <si>
    <t>清洗曲轴箱机油集滤器</t>
  </si>
  <si>
    <t>研磨气门（支）</t>
  </si>
  <si>
    <t>换发动机全套活塞环</t>
  </si>
  <si>
    <t>换连杆轴承</t>
  </si>
  <si>
    <t>检修空气压缩机</t>
  </si>
  <si>
    <t>换机油感应器</t>
  </si>
  <si>
    <t>检修离合器液压总成</t>
  </si>
  <si>
    <t>免拆清洗引擎油路</t>
  </si>
  <si>
    <t>换发动机活塞、连杆</t>
  </si>
  <si>
    <t>更换正时齿轮</t>
  </si>
  <si>
    <t>换机油感应器、测量机油压力</t>
  </si>
  <si>
    <r>
      <rPr>
        <sz val="14"/>
        <rFont val="宋体"/>
        <charset val="134"/>
      </rPr>
      <t>检修气门漏气（</t>
    </r>
    <r>
      <rPr>
        <sz val="14"/>
        <rFont val="Calibri"/>
        <charset val="134"/>
      </rPr>
      <t>4</t>
    </r>
    <r>
      <rPr>
        <sz val="14"/>
        <rFont val="宋体"/>
        <charset val="134"/>
      </rPr>
      <t>缸）</t>
    </r>
  </si>
  <si>
    <r>
      <rPr>
        <sz val="14"/>
        <rFont val="宋体"/>
        <charset val="134"/>
      </rPr>
      <t>检修气门漏气（</t>
    </r>
    <r>
      <rPr>
        <sz val="14"/>
        <rFont val="Calibri"/>
        <charset val="134"/>
      </rPr>
      <t>6</t>
    </r>
    <r>
      <rPr>
        <sz val="14"/>
        <rFont val="宋体"/>
        <charset val="134"/>
      </rPr>
      <t>缸）</t>
    </r>
  </si>
  <si>
    <t>换柴油机气缸垫</t>
  </si>
  <si>
    <t>清洗更换燃油滤清器（外置式）</t>
  </si>
  <si>
    <t>清洁怠速控制器</t>
  </si>
  <si>
    <t>更换检查水温感应器</t>
  </si>
  <si>
    <t>更换火花塞</t>
  </si>
  <si>
    <t>检修正时皮带异响或漏油</t>
  </si>
  <si>
    <t>检修更换机油格座</t>
  </si>
  <si>
    <t>镶气门座（个）</t>
  </si>
  <si>
    <t>检修发动机电路</t>
  </si>
  <si>
    <t>检修发动机油路</t>
  </si>
  <si>
    <t>检修发动机油电路</t>
  </si>
  <si>
    <t>发动机电脑检测</t>
  </si>
  <si>
    <t>调怠速</t>
  </si>
  <si>
    <t>检修曲轴通风装置</t>
  </si>
  <si>
    <t>清洗空气滤清器或更换滤芯</t>
  </si>
  <si>
    <t>更换油箱</t>
  </si>
  <si>
    <t>检修正时链或齿</t>
  </si>
  <si>
    <r>
      <rPr>
        <sz val="14"/>
        <rFont val="宋体"/>
        <charset val="134"/>
      </rPr>
      <t>清理发动机积碳（</t>
    </r>
    <r>
      <rPr>
        <sz val="14"/>
        <rFont val="Calibri"/>
        <charset val="134"/>
      </rPr>
      <t>4</t>
    </r>
    <r>
      <rPr>
        <sz val="14"/>
        <rFont val="宋体"/>
        <charset val="134"/>
      </rPr>
      <t>缸）</t>
    </r>
  </si>
  <si>
    <r>
      <rPr>
        <sz val="14"/>
        <rFont val="宋体"/>
        <charset val="134"/>
      </rPr>
      <t>清理发动机积碳（</t>
    </r>
    <r>
      <rPr>
        <sz val="14"/>
        <rFont val="Calibri"/>
        <charset val="134"/>
      </rPr>
      <t>6</t>
    </r>
    <r>
      <rPr>
        <sz val="14"/>
        <rFont val="宋体"/>
        <charset val="134"/>
      </rPr>
      <t>缸）</t>
    </r>
  </si>
  <si>
    <t>更换飞轮齿（含吊装波箱）</t>
  </si>
  <si>
    <t>拆装清洗汽油喷嘴（支）</t>
  </si>
  <si>
    <t>更换三元催化器（不含吊装发动机）</t>
  </si>
  <si>
    <t>清洗或更换节气门阀体</t>
  </si>
  <si>
    <t>更换燃油蒸发控制装置</t>
  </si>
  <si>
    <r>
      <rPr>
        <sz val="14"/>
        <rFont val="宋体"/>
        <charset val="134"/>
      </rPr>
      <t>检测、清洗废气再循环（</t>
    </r>
    <r>
      <rPr>
        <sz val="14"/>
        <rFont val="Calibri"/>
        <charset val="134"/>
      </rPr>
      <t>EGR</t>
    </r>
    <r>
      <rPr>
        <sz val="14"/>
        <rFont val="宋体"/>
        <charset val="134"/>
      </rPr>
      <t>）系统</t>
    </r>
  </si>
  <si>
    <t>免拆清洗发动机气路系统</t>
  </si>
  <si>
    <t>免拆清洗曲轴箱</t>
  </si>
  <si>
    <t>拆洗三元催化器（不含吊装发动机）</t>
  </si>
  <si>
    <t>更换涡轮增压器</t>
  </si>
  <si>
    <t>拆装清洗柴油喷油嘴（支）</t>
  </si>
  <si>
    <t>维修项目Ⅲ:传动系统</t>
  </si>
  <si>
    <t>更换离合器片</t>
  </si>
  <si>
    <t>维修或保养离合器总泵</t>
  </si>
  <si>
    <t>维修或保养离合器分泵</t>
  </si>
  <si>
    <t>分解、修理差速器</t>
  </si>
  <si>
    <t>分解、修理自动变速箱</t>
  </si>
  <si>
    <t>分解、修理手动变速箱</t>
  </si>
  <si>
    <t>吊装变速箱总成</t>
  </si>
  <si>
    <t>拆装波箱油底壳</t>
  </si>
  <si>
    <t>更换波箱吊胶</t>
  </si>
  <si>
    <t>更换或润滑波箱换挡拉索</t>
  </si>
  <si>
    <t>更换或润滑波油门拉索</t>
  </si>
  <si>
    <t>更换前驱动半轴（单边）</t>
  </si>
  <si>
    <t>更换半轴外球笼（单边）</t>
  </si>
  <si>
    <t>更换半轴内球笼（单边）</t>
  </si>
  <si>
    <t>更换半轴防尘套、保养球笼（单边）</t>
  </si>
  <si>
    <t>换传动轴中间轴承或油封</t>
  </si>
  <si>
    <t>换油箱支架胶</t>
  </si>
  <si>
    <t>拆装后桥</t>
  </si>
  <si>
    <t>调校离合器</t>
  </si>
  <si>
    <t>换传动轴万向节总成</t>
  </si>
  <si>
    <t>换差速器油封</t>
  </si>
  <si>
    <t>换半轴油封（单边）</t>
  </si>
  <si>
    <t>更换轮毂轴承（轮）</t>
  </si>
  <si>
    <t>检修挂档机构</t>
  </si>
  <si>
    <t>检修变速箱操纵机构</t>
  </si>
  <si>
    <t>更换变速箱前油封</t>
  </si>
  <si>
    <t>更换变速箱后油封</t>
  </si>
  <si>
    <t>换离合器分离轴承</t>
  </si>
  <si>
    <t>检修后轮壳油封漏油</t>
  </si>
  <si>
    <t>更换波箱档位显示器</t>
  </si>
  <si>
    <t>检测更换波箱电磁阀</t>
  </si>
  <si>
    <t>检修波箱液压油路板</t>
  </si>
  <si>
    <t>更换米表线</t>
  </si>
  <si>
    <t>更换轮胎及动平衡（条）</t>
  </si>
  <si>
    <t>更换传动轴吊胶</t>
  </si>
  <si>
    <r>
      <rPr>
        <sz val="14"/>
        <rFont val="宋体"/>
        <charset val="134"/>
      </rPr>
      <t>检修</t>
    </r>
    <r>
      <rPr>
        <sz val="14"/>
        <rFont val="Calibri"/>
        <charset val="134"/>
      </rPr>
      <t>P</t>
    </r>
    <r>
      <rPr>
        <sz val="14"/>
        <rFont val="宋体"/>
        <charset val="134"/>
      </rPr>
      <t>档锁止开关</t>
    </r>
  </si>
  <si>
    <t>更换差速器油</t>
  </si>
  <si>
    <t>外调校手刹</t>
  </si>
  <si>
    <t>更换变速杆</t>
  </si>
  <si>
    <t>维修项目Ⅳ:悬挂系统</t>
  </si>
  <si>
    <t>前独立悬挂解体、修理（单边）</t>
  </si>
  <si>
    <t>后独立悬挂解体、修理（单边）</t>
  </si>
  <si>
    <t>更换后悬挂推杆</t>
  </si>
  <si>
    <t>更换后悬挂稳定杆</t>
  </si>
  <si>
    <t>更换轮胎螺丝（轮）</t>
  </si>
  <si>
    <t>更换螺旋弹簧（支）</t>
  </si>
  <si>
    <t>更换前减震器（支）</t>
  </si>
  <si>
    <t>更换后减震器（支）</t>
  </si>
  <si>
    <t>更换前轮避震器座胶</t>
  </si>
  <si>
    <t>更换前轮定位拉杆</t>
  </si>
  <si>
    <t>更换前上挂臂（单边）</t>
  </si>
  <si>
    <t>更换前下挂臂（单边）</t>
  </si>
  <si>
    <t>更换后轮上挂臂（单边）</t>
  </si>
  <si>
    <t>更换后轮下挂臂（单边）</t>
  </si>
  <si>
    <t>更换平衡杆胶</t>
  </si>
  <si>
    <t>更换前平衡杆小连杆</t>
  </si>
  <si>
    <t>拆装平衡杆</t>
  </si>
  <si>
    <t>拆装或更换转向节（单边）</t>
  </si>
  <si>
    <t>拆装前轮轴承</t>
  </si>
  <si>
    <t>拆装后轮轴承（单边）</t>
  </si>
  <si>
    <t>平衡轮胎（条）</t>
  </si>
  <si>
    <t>更换轮胎，平衡轮胎（四轮）</t>
  </si>
  <si>
    <t>更换钢圈，平衡轮胎（四轮）</t>
  </si>
  <si>
    <t>更换发动机前横梁</t>
  </si>
  <si>
    <t>更换发动机后横梁</t>
  </si>
  <si>
    <t>换普通前避震器（支）</t>
  </si>
  <si>
    <t>换普通后避震器（支）</t>
  </si>
  <si>
    <t>检修前轮钢板弹簧断（单边）</t>
  </si>
  <si>
    <t>检修后轮钢板弹簧断（单边）</t>
  </si>
  <si>
    <t>检修铆前钢板支架座</t>
  </si>
  <si>
    <t>检修铆后钢板支架座</t>
  </si>
  <si>
    <t>调校前桥扭杆弹簧</t>
  </si>
  <si>
    <t>换悬挂上、下球头（单边）</t>
  </si>
  <si>
    <t>换转向节主销</t>
  </si>
  <si>
    <t>更换钢板销及衬套</t>
  </si>
  <si>
    <t>换后钢板弹簧（单边）</t>
  </si>
  <si>
    <t>更换前桥</t>
  </si>
  <si>
    <t>更换后桥</t>
  </si>
  <si>
    <t>调整转向角度</t>
  </si>
  <si>
    <t>检修横直拉杆</t>
  </si>
  <si>
    <t>换扭杆式前叉板胶套及轴（单边）</t>
  </si>
  <si>
    <t>检修更换转向辅助臂（个）</t>
  </si>
  <si>
    <t>检修可变悬架系统</t>
  </si>
  <si>
    <t>检修空压式悬架避震系统</t>
  </si>
  <si>
    <t>检修电子悬挂线路</t>
  </si>
  <si>
    <t>更换前轮油封（轮）</t>
  </si>
  <si>
    <t>更滑后轮油封（轮）</t>
  </si>
  <si>
    <t>轮胎修补</t>
  </si>
  <si>
    <t>维修项目 Ⅴ:制动系统</t>
  </si>
  <si>
    <t>检修四轮刹车</t>
  </si>
  <si>
    <t>更换前制动片</t>
  </si>
  <si>
    <t>更换后制动片（碟刹）</t>
  </si>
  <si>
    <t>更换后制动蹄（鼓刹）</t>
  </si>
  <si>
    <t>更换手刹片</t>
  </si>
  <si>
    <t>更换后制动鼓</t>
  </si>
  <si>
    <t>光整制动盘（个）</t>
  </si>
  <si>
    <t>更换前制动盘</t>
  </si>
  <si>
    <t>更换后制动盘</t>
  </si>
  <si>
    <t>更换制动踏板</t>
  </si>
  <si>
    <t>镗制动鼓（个）</t>
  </si>
  <si>
    <t>检修制动总泵</t>
  </si>
  <si>
    <t>更换制动总泵</t>
  </si>
  <si>
    <t>检修制动分泵（碟）（个）</t>
  </si>
  <si>
    <t>更换制动分泵（前）（个）</t>
  </si>
  <si>
    <t>更换真空助力器</t>
  </si>
  <si>
    <t>更换ABS执行器</t>
  </si>
  <si>
    <t>更换ABS转速传感器（个）</t>
  </si>
  <si>
    <t>更换车轮制动软管（条）</t>
  </si>
  <si>
    <t>更换全车手刹拉线</t>
  </si>
  <si>
    <t>调整手刹拉杆</t>
  </si>
  <si>
    <t>换刹车比例阀</t>
  </si>
  <si>
    <t>调校四轮刹车（含放空气）</t>
  </si>
  <si>
    <t>更换刹车油</t>
  </si>
  <si>
    <t>检修ABS系统</t>
  </si>
  <si>
    <t>维修项目 Ⅵ:转向系统</t>
  </si>
  <si>
    <t>四轮定位检测、调整</t>
  </si>
  <si>
    <t>前束检测、调整</t>
  </si>
  <si>
    <t>更换方位机总成（齿条）（含四轮定位）</t>
  </si>
  <si>
    <t>更换方向机总成（循环球）</t>
  </si>
  <si>
    <t>大修方向机（齿条）（含四轮定位）</t>
  </si>
  <si>
    <t>大修方向机（循环球）</t>
  </si>
  <si>
    <t>更换方向助力油泵</t>
  </si>
  <si>
    <t>拆装转向管柱</t>
  </si>
  <si>
    <t>拆装转向横拉杆（内球头）（不含四轮定位）</t>
  </si>
  <si>
    <t>拆装调整方向盘</t>
  </si>
  <si>
    <t>更换方向机油</t>
  </si>
  <si>
    <t>更换方向机防尘套（不含四轮定位）</t>
  </si>
  <si>
    <t>调整方向盘间隙</t>
  </si>
  <si>
    <t>更换助力泵油壶</t>
  </si>
  <si>
    <t>换方向机中尺</t>
  </si>
  <si>
    <t>换方向机高低压油管</t>
  </si>
  <si>
    <t>检修或更换转向机电控系统</t>
  </si>
  <si>
    <t>更换方向机油散热器</t>
  </si>
  <si>
    <t>更换方向盘</t>
  </si>
  <si>
    <t>换转向机十字轴</t>
  </si>
  <si>
    <t>换方向锁</t>
  </si>
  <si>
    <t>维修项目Ⅶ:空调系统</t>
  </si>
  <si>
    <t>补充雪种</t>
  </si>
  <si>
    <t>更换电磁离合器</t>
  </si>
  <si>
    <t>更换冷凝器</t>
  </si>
  <si>
    <t>清洁或更换蒸发器（不含拆装仪表台）</t>
  </si>
  <si>
    <t>更换暖水开关阀（不含拆装仪表台）</t>
  </si>
  <si>
    <t>更换风量调节开关（不含拆装仪表台）</t>
  </si>
  <si>
    <t>更换冷暖调节开关或拉索（不含拆装仪表台）</t>
  </si>
  <si>
    <t>更换A/C开关（不含拆装仪表台）</t>
  </si>
  <si>
    <t>更换暖风水箱（不含拆装仪表台）</t>
  </si>
  <si>
    <t>拆装空调鼓风机（不含拆装仪表台）</t>
  </si>
  <si>
    <t>拆装空调进气滤网</t>
  </si>
  <si>
    <t>检修电子扇电路</t>
  </si>
  <si>
    <t>检修空调电路（普通）（不含拆装仪表台）</t>
  </si>
  <si>
    <t>空调系统大修（单蒸发器）（不含拆装仪表台）</t>
  </si>
  <si>
    <t>空调系统大修（双蒸发器）（不含拆装仪表台）</t>
  </si>
  <si>
    <t>换雪种瓶</t>
  </si>
  <si>
    <t>抽真空加雪种</t>
  </si>
  <si>
    <t>换高低压管（条）</t>
  </si>
  <si>
    <t>检查更换空调继电器</t>
  </si>
  <si>
    <t>清洗冷气风口、管道（不含拆装仪表台）</t>
  </si>
  <si>
    <t>排除蒸发箱外水道堵塞</t>
  </si>
  <si>
    <t>更换膨胀阀（不含拆装仪表台）</t>
  </si>
  <si>
    <t>拆装更换冷气温度感应器（不含拆装仪表台）</t>
  </si>
  <si>
    <t>更换空调保险阀</t>
  </si>
  <si>
    <t>检修空调电路</t>
  </si>
  <si>
    <t>检修暖气系统（不含拆装仪表台）</t>
  </si>
  <si>
    <t>拆装仪表台</t>
  </si>
  <si>
    <t>清洗蒸发器</t>
  </si>
  <si>
    <t>维修项目XIII:电器系统</t>
  </si>
  <si>
    <t>检修里程表线路</t>
  </si>
  <si>
    <t>检修水温表线路</t>
  </si>
  <si>
    <t>检修转速表线路</t>
  </si>
  <si>
    <t>检修燃油表线路</t>
  </si>
  <si>
    <t>检修机油压力线路（机油灯亮）</t>
  </si>
  <si>
    <t>检修充电指示灯线路</t>
  </si>
  <si>
    <t>更换前后雾灯泡（只）</t>
  </si>
  <si>
    <t>检修大灯电路</t>
  </si>
  <si>
    <t>检修小灯电路</t>
  </si>
  <si>
    <t>检修刹车灯线路</t>
  </si>
  <si>
    <t>检修室内灯电路</t>
  </si>
  <si>
    <t>检修转向灯线路</t>
  </si>
  <si>
    <t>检修大灯高低调整装置</t>
  </si>
  <si>
    <t>检修大灯自动开启系统</t>
  </si>
  <si>
    <t>检修大灯水平控制系统</t>
  </si>
  <si>
    <t>检修AFS智能前大灯随转系统(拆前杠另计)</t>
  </si>
  <si>
    <t>检修前大灯清洗电路</t>
  </si>
  <si>
    <t>检修灯光开关总成</t>
  </si>
  <si>
    <t>检查全车灯光（不修理）</t>
  </si>
  <si>
    <t>调整大灯位置及光轴</t>
  </si>
  <si>
    <t>拆修雨刮连杆机构（不含拆装仪表台）</t>
  </si>
  <si>
    <t>检修雨刮喷水机构</t>
  </si>
  <si>
    <t>更换雨刮喷水壶或喷水电机</t>
  </si>
  <si>
    <t>更换天线总成</t>
  </si>
  <si>
    <t>更换电池</t>
  </si>
  <si>
    <t>更换前门音响喇叭（个）</t>
  </si>
  <si>
    <t>更换后音响喇叭（个）</t>
  </si>
  <si>
    <t>拆装音响主机</t>
  </si>
  <si>
    <t>更换电喇叭</t>
  </si>
  <si>
    <t>更换气囊袋线盘</t>
  </si>
  <si>
    <t>更换左右气袋及电脑（含拆装仪表台）</t>
  </si>
  <si>
    <t>更换升降器总开关</t>
  </si>
  <si>
    <t>更换前门升降器或马达（单门）</t>
  </si>
  <si>
    <t>更换后门升降器或马达（单门）</t>
  </si>
  <si>
    <t>更换转向组合开关</t>
  </si>
  <si>
    <t>更换前大灯或大灯座（只）（不含拆保险杠）</t>
  </si>
  <si>
    <t>更换前角灯（只）</t>
  </si>
  <si>
    <t>更换后尾灯（只）</t>
  </si>
  <si>
    <t>更换后高位制动灯</t>
  </si>
  <si>
    <t>更换前保险杠灯（只）</t>
  </si>
  <si>
    <t>检修、更换前射灯</t>
  </si>
  <si>
    <t>检修手刹灯线路</t>
  </si>
  <si>
    <t>检修挂档杆灯线路</t>
  </si>
  <si>
    <t>拆装检修天窗机构（含拆装天花内饰板）</t>
  </si>
  <si>
    <t>更换天窗开关</t>
  </si>
  <si>
    <t>检修电动后视镜及电路</t>
  </si>
  <si>
    <t>更换仪表板照明灯泡</t>
  </si>
  <si>
    <t>全车电路基本检查费</t>
  </si>
  <si>
    <t>消除故障码</t>
  </si>
  <si>
    <t>更换室内倒车镜</t>
  </si>
  <si>
    <t>换刮雨马达（不含拆装仪表台）</t>
  </si>
  <si>
    <t>换继电器</t>
  </si>
  <si>
    <t>换保险盒（不含线束更换）</t>
  </si>
  <si>
    <t>检修电子防盗器系统</t>
  </si>
  <si>
    <t>检修车速传感器</t>
  </si>
  <si>
    <t>检修电子油门故障</t>
  </si>
  <si>
    <t>检修电动座椅电路</t>
  </si>
  <si>
    <t>更换外把手</t>
  </si>
  <si>
    <t>更换四档泥板</t>
  </si>
  <si>
    <t>检修电动车窗电路</t>
  </si>
  <si>
    <t>检修中央门锁</t>
  </si>
  <si>
    <t>拆装更换门灯感应器（个）</t>
  </si>
  <si>
    <t>检修安全带感应器</t>
  </si>
  <si>
    <t>更换刹车油量感应器</t>
  </si>
  <si>
    <t>拆检尾门锁灯开关总成</t>
  </si>
  <si>
    <t>检修起动线路</t>
  </si>
  <si>
    <t>更换电池头（正）</t>
  </si>
  <si>
    <t>更换电池头（负）</t>
  </si>
  <si>
    <t>发动机保养电脑归零</t>
  </si>
  <si>
    <t>检修SRS气囊系统</t>
  </si>
  <si>
    <t>检修自动波外控电器</t>
  </si>
  <si>
    <t>检修液压方向机电子控制系统</t>
  </si>
  <si>
    <t>检修自动防撞系统（仪表台）</t>
  </si>
  <si>
    <t>配装遥控器</t>
  </si>
  <si>
    <t>检修加速防滑系统</t>
  </si>
  <si>
    <t>检修四轮驱动系统电路</t>
  </si>
  <si>
    <t>检修CD收放机外接电路</t>
  </si>
  <si>
    <t>检修电子仪表板电路</t>
  </si>
  <si>
    <t>检修更换雾灯（一对）</t>
  </si>
  <si>
    <t>检修大灯高低调整装置（内置式）</t>
  </si>
  <si>
    <t>更换雨刮臂</t>
  </si>
  <si>
    <t>检修倒车灯电路</t>
  </si>
  <si>
    <t>检修雨刮电路</t>
  </si>
  <si>
    <t>检修喇叭电路</t>
  </si>
  <si>
    <t>安装车尾静电线</t>
  </si>
  <si>
    <t>维修项目Ⅸ:车身部分</t>
  </si>
  <si>
    <t>拆装车身饰件</t>
  </si>
  <si>
    <t>更换前中网</t>
  </si>
  <si>
    <t>更换前或后挡风玻璃</t>
  </si>
  <si>
    <t>更换发动机盖</t>
  </si>
  <si>
    <t>更换发动机仓前龙门架</t>
  </si>
  <si>
    <t>更换发动机盖锁并调整</t>
  </si>
  <si>
    <t>更换发动机盖拉索拉手</t>
  </si>
  <si>
    <t>更换倒车镜（单边）</t>
  </si>
  <si>
    <t>拆装倒车雷达</t>
  </si>
  <si>
    <t>更换前翼子板（单边）</t>
  </si>
  <si>
    <t>更换后翼子板（单边）（含拆装后杠、后档等相关附件）</t>
  </si>
  <si>
    <t>更换前车门（个）（含相关附件拆装）</t>
  </si>
  <si>
    <t>更换前门玻璃（件）（含相关附件拆装）</t>
  </si>
  <si>
    <t>拆装前门内饰板（件）</t>
  </si>
  <si>
    <t>拆装后门饰板（件）</t>
  </si>
  <si>
    <t>更换车身前立柱（单边）（含相关附件拆装）</t>
  </si>
  <si>
    <t>更换车身中立柱（单边）（含相关附件拆装）</t>
  </si>
  <si>
    <t>更换前门锁机并调整（个）</t>
  </si>
  <si>
    <t>更换后门锁机并调整</t>
  </si>
  <si>
    <t>更换落水槽饰条（条）</t>
  </si>
  <si>
    <t>更换前门玻璃绒槽（条）</t>
  </si>
  <si>
    <t>更换后门玻璃绒槽（条）</t>
  </si>
  <si>
    <t>更换门锁驱动器（个）</t>
  </si>
  <si>
    <t>更换后门玻璃（件）</t>
  </si>
  <si>
    <t>更换行李箱盖</t>
  </si>
  <si>
    <t>更换前保险杠</t>
  </si>
  <si>
    <t>更换后保险杠</t>
  </si>
  <si>
    <t>更换全车标志</t>
  </si>
  <si>
    <t>更换全车锁（不含解码）</t>
  </si>
  <si>
    <t>安装全车电镀楣</t>
  </si>
  <si>
    <t>更换天窗玻璃</t>
  </si>
  <si>
    <t>拆装天窗机构</t>
  </si>
  <si>
    <t>更换后门三角窗</t>
  </si>
  <si>
    <t>更换车身下裙（单边）</t>
  </si>
  <si>
    <t>更换后门玻璃外压条</t>
  </si>
  <si>
    <t>更换前门玻璃外压条</t>
  </si>
  <si>
    <t>修复校正大梁（不含拆装其他附件）</t>
  </si>
  <si>
    <t>更换车身地毯（不含拆装仪表台）</t>
  </si>
  <si>
    <t>更换车顶</t>
  </si>
  <si>
    <t>拆装车内天花</t>
  </si>
  <si>
    <t>更换油箱拉索</t>
  </si>
  <si>
    <t>更换油箱开启盖</t>
  </si>
  <si>
    <t>更换水箱上支架</t>
  </si>
  <si>
    <t>更换水箱下支架</t>
  </si>
  <si>
    <t>更换车门防水胶条</t>
  </si>
  <si>
    <t>更换车门外拉手</t>
  </si>
  <si>
    <t>更换车门内拉手</t>
  </si>
  <si>
    <t>更换车门限位器</t>
  </si>
  <si>
    <t>更换后车门</t>
  </si>
  <si>
    <t>拆装行李箱内饰件</t>
  </si>
  <si>
    <t>更换行李箱后围板</t>
  </si>
  <si>
    <t>更换行李箱拉簧</t>
  </si>
  <si>
    <t>拆装前排座椅（个）</t>
  </si>
  <si>
    <t>拆装后排座椅及靠背</t>
  </si>
  <si>
    <t>更换前轮内挡泥衬胶（单边）</t>
  </si>
  <si>
    <t>更换后轮内挡泥补胶（单边）</t>
  </si>
  <si>
    <t>更换车门防撞胶</t>
  </si>
  <si>
    <t>更换大灯下支架</t>
  </si>
  <si>
    <t>更换前保险杠内支架</t>
  </si>
  <si>
    <t>更换后保险杠内支架</t>
  </si>
  <si>
    <t>更换前叶子板内托（左或右）</t>
  </si>
  <si>
    <t>更换后叶子板内托（左或右）</t>
  </si>
  <si>
    <t>更换门柱外饰铰</t>
  </si>
  <si>
    <t>更换后盖铰</t>
  </si>
  <si>
    <t>更换前、后门门铰（对）</t>
  </si>
  <si>
    <t>更换前大灯（个）</t>
  </si>
  <si>
    <t>单门修复</t>
  </si>
  <si>
    <t>前杠修复</t>
  </si>
  <si>
    <t>前叶子板修复</t>
  </si>
  <si>
    <t>引擎盖修复</t>
  </si>
  <si>
    <t>后箱盖修复</t>
  </si>
  <si>
    <t>修玻璃升降器手动</t>
  </si>
  <si>
    <t>修玻璃升降器电动</t>
  </si>
  <si>
    <t>换单门锁芯</t>
  </si>
  <si>
    <t>换尾箱盖锁</t>
  </si>
  <si>
    <t>换引擎盖锁</t>
  </si>
  <si>
    <t>换车身彩条</t>
  </si>
  <si>
    <t>更换尾门撑杆</t>
  </si>
  <si>
    <t>检修排气管、消声器</t>
  </si>
  <si>
    <t>电池架烧焊固定</t>
  </si>
  <si>
    <t>检修中门轴承</t>
  </si>
  <si>
    <t>检修车头盖锁</t>
  </si>
  <si>
    <t>固定保险杠角胶（吉普车）</t>
  </si>
  <si>
    <t>轮胎上盖板修复</t>
  </si>
  <si>
    <t>后尾板修复</t>
  </si>
  <si>
    <t>车身大修</t>
  </si>
  <si>
    <t>更换车身电镀饰板</t>
  </si>
  <si>
    <t>前照面修复</t>
  </si>
  <si>
    <t>前玻璃框锈蚀修复</t>
  </si>
  <si>
    <t>后玻璃框锈蚀修复</t>
  </si>
  <si>
    <t>车顶沙板修复</t>
  </si>
  <si>
    <t>修复后保险杠</t>
  </si>
  <si>
    <t>更换安全带（条）（不含电脑解码）</t>
  </si>
  <si>
    <t>调校车门（个）</t>
  </si>
  <si>
    <t>调校尾门</t>
  </si>
  <si>
    <t>更换后盖拉线</t>
  </si>
  <si>
    <t>拆装全车附件</t>
  </si>
  <si>
    <t>修复备胎架</t>
  </si>
  <si>
    <t>调校门锁位（门）</t>
  </si>
  <si>
    <t>换叶子板饰条（条）</t>
  </si>
  <si>
    <t>维修项目Ⅹ:钣金</t>
  </si>
  <si>
    <t>发动机盖凹位修复及校正</t>
  </si>
  <si>
    <t>左前叶子板凹位修复及校正</t>
  </si>
  <si>
    <t>右前叶子板凹位修复及校正</t>
  </si>
  <si>
    <t>车顶凹位修复及校正</t>
  </si>
  <si>
    <t>左前门凹位修复及校正</t>
  </si>
  <si>
    <t>右前门凹位修复及校正</t>
  </si>
  <si>
    <t>左下裙条凹位修复及校正</t>
  </si>
  <si>
    <t>右下裙条凹位修复及校正</t>
  </si>
  <si>
    <t>左前立柱凹位修复及校正</t>
  </si>
  <si>
    <t>右前立柱凹位修复及校正</t>
  </si>
  <si>
    <t>左中柱凹位修复及校正</t>
  </si>
  <si>
    <t>右中柱凹位修复及校正</t>
  </si>
  <si>
    <t>更换左前大梁</t>
  </si>
  <si>
    <t>更换右前大梁</t>
  </si>
  <si>
    <t>左后门凹位修复及校正</t>
  </si>
  <si>
    <t>右后门凹位修复及校正</t>
  </si>
  <si>
    <t>左后叶子板凹位修复及校正</t>
  </si>
  <si>
    <t>右后叶子板凹位修复及校正</t>
  </si>
  <si>
    <t>行李箱盖凹位修复及校正</t>
  </si>
  <si>
    <t>前保险杠凹位修复及校正</t>
  </si>
  <si>
    <t>后保险杠凹位修复及校正</t>
  </si>
  <si>
    <t>修复前大梁（后）</t>
  </si>
  <si>
    <t>修复前、后大梁</t>
  </si>
  <si>
    <t>中门沙板修复（中等程度）</t>
  </si>
  <si>
    <t>拆装清洁全车室内饰件</t>
  </si>
  <si>
    <t>维修项目XI:烤漆及美容</t>
  </si>
  <si>
    <t>全车烤漆内外</t>
  </si>
  <si>
    <t>发动机盖烤漆（新件）</t>
  </si>
  <si>
    <t>发动机盖烤漆（旧件）</t>
  </si>
  <si>
    <t>发动机盖烤漆（残破）</t>
  </si>
  <si>
    <t>前保险杠烤漆（新件）</t>
  </si>
  <si>
    <t>前保险杠烤漆（旧件）</t>
  </si>
  <si>
    <t>前保险杠烤漆（残破）</t>
  </si>
  <si>
    <t>前保险杠补漆（局部）</t>
  </si>
  <si>
    <t>后保险杠烤漆（新件）</t>
  </si>
  <si>
    <t>后保险杠烤漆（旧件）</t>
  </si>
  <si>
    <t>后保险杠烤漆（残破）</t>
  </si>
  <si>
    <t>后保险杠补漆（局部）</t>
  </si>
  <si>
    <t>前叶子板烤漆（新件）</t>
  </si>
  <si>
    <t>前叶子板烤漆（旧件）</t>
  </si>
  <si>
    <t>前叶子板烤漆（残破）</t>
  </si>
  <si>
    <t>后叶子板烤漆（新件）</t>
  </si>
  <si>
    <t>后叶子板烤漆（旧件）</t>
  </si>
  <si>
    <t>后叶子板烤漆（残破）</t>
  </si>
  <si>
    <t>前车门烤漆（新件）</t>
  </si>
  <si>
    <t>前车门烤漆（旧件）</t>
  </si>
  <si>
    <t>前车门烤漆（残破）</t>
  </si>
  <si>
    <t>后车门烤漆（新件）</t>
  </si>
  <si>
    <t>后车门烤漆（旧件）</t>
  </si>
  <si>
    <t>后车门烤漆（残破）</t>
  </si>
  <si>
    <t>前立柱烤漆（旧件）</t>
  </si>
  <si>
    <t>前立柱烤漆（残破）</t>
  </si>
  <si>
    <t>中立柱烤漆（旧件）</t>
  </si>
  <si>
    <t>中立柱烤漆（残破）</t>
  </si>
  <si>
    <t>后立柱烤漆（旧件）</t>
  </si>
  <si>
    <t>后立柱烤漆（残破）</t>
  </si>
  <si>
    <t>车门上幅烤漆（旧件）</t>
  </si>
  <si>
    <t>车门上幅烤漆（残破）</t>
  </si>
  <si>
    <t>倒车镜烤漆（旧件）</t>
  </si>
  <si>
    <t>全车座位清洗、上蜡</t>
  </si>
  <si>
    <t>发动机外部清洗、上蜡</t>
  </si>
  <si>
    <t>全车抛光、上蜡</t>
  </si>
  <si>
    <t>上增艳蜡</t>
  </si>
  <si>
    <t>全车除污渍</t>
  </si>
  <si>
    <t>打磨、抛光加一层</t>
  </si>
  <si>
    <t>后箱盖烤漆</t>
  </si>
  <si>
    <t>引擎盖烤漆</t>
  </si>
  <si>
    <t>内部美容蒸气</t>
  </si>
  <si>
    <t>水蜡洗车（5座）</t>
  </si>
  <si>
    <t>水蜡洗车（7座）</t>
  </si>
  <si>
    <t>水蜡洗车（7座以上）</t>
  </si>
  <si>
    <t>上普通光蜡</t>
  </si>
  <si>
    <t>更换全车座套</t>
  </si>
  <si>
    <t>外车身、全车填面喷漆、烤漆</t>
  </si>
  <si>
    <t>车底喷防锈漆</t>
  </si>
  <si>
    <t>车室内消毒</t>
  </si>
  <si>
    <t>全车装裱茶纸（5座车）</t>
  </si>
  <si>
    <t>室内椅套清洗</t>
  </si>
  <si>
    <t>真皮座椅去渍、上光</t>
  </si>
  <si>
    <t>发动机外表清洗</t>
  </si>
  <si>
    <t>后尾幅喷漆</t>
  </si>
  <si>
    <t>大梁修复后补漆</t>
  </si>
  <si>
    <t xml:space="preserve">备注：
1.以上单价不含税；
2.除更换零配件外，其他项目均包含材料费。
3.一类片区包含广州市、佛山市；二类片区包含珠海市、惠州市、东莞市、中山市、江门市、汕头市、肇庆市；三类片区包含韶关市、河源市、梅州市、汕尾市、阳江市、湛江市、茂名市、清远市、潮州市、揭阳市、云浮市。
      </t>
  </si>
  <si>
    <t>车辆维修及保养、年检代办、车辆清洁服务基准价（配件单价）</t>
  </si>
  <si>
    <t>配件名称</t>
  </si>
  <si>
    <t>品牌</t>
  </si>
  <si>
    <t>规格型号</t>
  </si>
  <si>
    <t>单位</t>
  </si>
  <si>
    <t>价格（元）</t>
  </si>
  <si>
    <t>轮胎</t>
  </si>
  <si>
    <t>朝阳</t>
  </si>
  <si>
    <t>（215/55R17)</t>
  </si>
  <si>
    <t>条</t>
  </si>
  <si>
    <t>（215/60R17）</t>
  </si>
  <si>
    <t>(215/65R16)</t>
  </si>
  <si>
    <t>（215/70R16）</t>
  </si>
  <si>
    <t>（215/75R15）</t>
  </si>
  <si>
    <t>（225/60R17)</t>
  </si>
  <si>
    <t>（235/55R18）</t>
  </si>
  <si>
    <t>(235/55R19)</t>
  </si>
  <si>
    <t>235/65R17(SU318A)</t>
  </si>
  <si>
    <t>（235/70R16)</t>
  </si>
  <si>
    <t>245/70R16</t>
  </si>
  <si>
    <t>255/45R/20</t>
  </si>
  <si>
    <t>（265/60R18)</t>
  </si>
  <si>
    <t>邓禄普</t>
  </si>
  <si>
    <t>255/70R16(AT20)</t>
  </si>
  <si>
    <t>韩泰</t>
  </si>
  <si>
    <t>215/70R16（H426）</t>
  </si>
  <si>
    <t>横滨</t>
  </si>
  <si>
    <t>225/50R18</t>
  </si>
  <si>
    <t>橫滨</t>
  </si>
  <si>
    <t>（225/65R17)</t>
  </si>
  <si>
    <t>佳通</t>
  </si>
  <si>
    <t>（245/70R16)</t>
  </si>
  <si>
    <t>（265/65R17)</t>
  </si>
  <si>
    <t>215/75R15</t>
  </si>
  <si>
    <t>255/70R16（花纹：AT70）</t>
  </si>
  <si>
    <t>玲珑</t>
  </si>
  <si>
    <t>马牌</t>
  </si>
  <si>
    <t>255/45R20(UC6)</t>
  </si>
  <si>
    <t>玛吉斯</t>
  </si>
  <si>
    <t>235/55R19(VS6)</t>
  </si>
  <si>
    <t>185/75R16(168)</t>
  </si>
  <si>
    <t>（265/70R16）</t>
  </si>
  <si>
    <t>三角</t>
  </si>
  <si>
    <t>255/70R16（257)</t>
  </si>
  <si>
    <t>245/70R16(TR258)</t>
  </si>
  <si>
    <t>255/60R18（TR259）</t>
  </si>
  <si>
    <t>新迪</t>
  </si>
  <si>
    <t>265/70R16</t>
  </si>
  <si>
    <t>205/70R15（MK700)</t>
  </si>
  <si>
    <t>正新</t>
  </si>
  <si>
    <t>(215/75R15)</t>
  </si>
  <si>
    <t>235/55/R19</t>
  </si>
  <si>
    <t>235/50/R19</t>
  </si>
  <si>
    <t>245/55/R19</t>
  </si>
  <si>
    <t>255/60/R18</t>
  </si>
  <si>
    <t>普利司通</t>
  </si>
  <si>
    <t>235/55/R19 101V</t>
  </si>
  <si>
    <t>215/75/R15</t>
  </si>
  <si>
    <t>245/70/R16</t>
  </si>
  <si>
    <t>东洋</t>
  </si>
  <si>
    <t>215/65/R16</t>
  </si>
  <si>
    <t>235/50/R18</t>
  </si>
  <si>
    <t>205/60/R16</t>
  </si>
  <si>
    <t>固特异</t>
  </si>
  <si>
    <t>225/60/R18</t>
  </si>
  <si>
    <t>235/50/R18 97H</t>
  </si>
  <si>
    <t>赛轮</t>
  </si>
  <si>
    <t>电池</t>
  </si>
  <si>
    <t>骆驼</t>
  </si>
  <si>
    <t>45A</t>
  </si>
  <si>
    <t>个</t>
  </si>
  <si>
    <t>60A</t>
  </si>
  <si>
    <t>70A</t>
  </si>
  <si>
    <t>80A</t>
  </si>
  <si>
    <t>85A</t>
  </si>
  <si>
    <t>汤浅</t>
  </si>
  <si>
    <t>风帆</t>
  </si>
  <si>
    <t>博世</t>
  </si>
  <si>
    <t>瓦尔塔</t>
  </si>
  <si>
    <t>80Ah</t>
  </si>
  <si>
    <t>65Ah</t>
  </si>
  <si>
    <t>6-QW-60</t>
  </si>
  <si>
    <t>机油</t>
  </si>
  <si>
    <t>美孚</t>
  </si>
  <si>
    <t>等级：CH-4级
粘度：15W/40</t>
  </si>
  <si>
    <t>升</t>
  </si>
  <si>
    <t>自动变速箱油</t>
  </si>
  <si>
    <t>ATF 8LV</t>
  </si>
  <si>
    <t>等级：SP
粘度：5W-40</t>
  </si>
  <si>
    <t>等级：SL
粘度：20W-50</t>
  </si>
  <si>
    <t>等级：SF
粘度：10W-40</t>
  </si>
  <si>
    <t>壳牌劲霸</t>
  </si>
  <si>
    <t>等级：K6（CK-4）
粘度：15W-40</t>
  </si>
  <si>
    <t>壳牌恒护超凡喜力</t>
  </si>
  <si>
    <t xml:space="preserve">等级：SN
粘度：5W-30
容量：4L
</t>
  </si>
  <si>
    <t>瓶</t>
  </si>
  <si>
    <t xml:space="preserve">等级：SN
粘度：5W-30 </t>
  </si>
  <si>
    <t xml:space="preserve">等级：SP
粘度：5W-30 </t>
  </si>
  <si>
    <t>雨刮片</t>
  </si>
  <si>
    <t xml:space="preserve"> 无骨20寸</t>
  </si>
  <si>
    <t xml:space="preserve"> 无骨26寸</t>
  </si>
  <si>
    <t xml:space="preserve"> 无骨22/26寸</t>
  </si>
  <si>
    <t>对</t>
  </si>
  <si>
    <t>法雷奥</t>
  </si>
  <si>
    <t>无骨28寸</t>
  </si>
  <si>
    <t>电装</t>
  </si>
  <si>
    <t>有骨26寸</t>
  </si>
  <si>
    <t>博世火翼</t>
  </si>
  <si>
    <t>有骨12寸</t>
  </si>
  <si>
    <t>支</t>
  </si>
  <si>
    <t>博世新风翼</t>
  </si>
  <si>
    <t>无骨18寸</t>
  </si>
  <si>
    <t>博世神翼</t>
  </si>
  <si>
    <t>博世专用六合一</t>
  </si>
  <si>
    <t>车灯</t>
  </si>
  <si>
    <t>飞利浦</t>
  </si>
  <si>
    <t>H4</t>
  </si>
  <si>
    <t>欧司朗</t>
  </si>
  <si>
    <t>U359N H7</t>
  </si>
  <si>
    <t>H7</t>
  </si>
  <si>
    <t>U3500 H7</t>
  </si>
  <si>
    <t>刹车片</t>
  </si>
  <si>
    <t>前轮（4片）风行景逸XL</t>
  </si>
  <si>
    <t>套</t>
  </si>
  <si>
    <t>后轮（4片）风行景逸XL</t>
  </si>
  <si>
    <t>菲罗多</t>
  </si>
  <si>
    <t xml:space="preserve">前轮（标致207 4片）
</t>
  </si>
  <si>
    <t>后轮（FDB4324A-D 4片）
尺寸（B17/C1/阳光 N17）`</t>
  </si>
  <si>
    <t>火花塞</t>
  </si>
  <si>
    <t>NGK</t>
  </si>
  <si>
    <t>尺码：骊威奇骏天籁逍客轩逸阳光颐达</t>
  </si>
  <si>
    <t>尺码：轩逸、天籁、逍客、奇骏、骊威、骐达、俊逸</t>
  </si>
  <si>
    <t>尺码：（FXE20HE11）骐达、骊威、天籁、奇骏、逍客、楼兰、轩逸</t>
  </si>
  <si>
    <t>机油滤清器</t>
  </si>
  <si>
    <t>曼牌</t>
  </si>
  <si>
    <t>W67/1/W6702</t>
  </si>
  <si>
    <t>马勒</t>
  </si>
  <si>
    <t>OC1377（新君威17-24款）</t>
  </si>
  <si>
    <t>0242别克、雪佛兰</t>
  </si>
  <si>
    <t>空调滤清器</t>
  </si>
  <si>
    <t>带活性炭
尺寸：CUK18004（14-18年出厂经典轩逸厂骊威）</t>
  </si>
  <si>
    <t>带活性炭
尺寸：领克06 20-25款</t>
  </si>
  <si>
    <t>带活性炭
尺寸：4330</t>
  </si>
  <si>
    <t>空气滤清器</t>
  </si>
  <si>
    <t>C44001</t>
  </si>
  <si>
    <t>LX3316</t>
  </si>
  <si>
    <t>燃油滤清器</t>
  </si>
  <si>
    <t>WK6031M标致3008308408</t>
  </si>
  <si>
    <t>KL970 F30/F35</t>
  </si>
  <si>
    <t>0986AF8277</t>
  </si>
  <si>
    <t>发电机皮带</t>
  </si>
  <si>
    <t>盖茨</t>
  </si>
  <si>
    <t>6PK1030SF</t>
  </si>
  <si>
    <t>6PK1210K2</t>
  </si>
  <si>
    <t>防冻液</t>
  </si>
  <si>
    <t>2L -45℃红色</t>
  </si>
  <si>
    <t>4L -25℃绿色</t>
  </si>
  <si>
    <t>刹车盘</t>
  </si>
  <si>
    <t>前轮（车型：长安悦翔、铃木雨燕）</t>
  </si>
  <si>
    <t>后轮（车型：比亚迪、长城赛玲、丰田卡罗拉、丰田雷凌）</t>
  </si>
  <si>
    <t>刹车油</t>
  </si>
  <si>
    <t>DOT4 基础款</t>
  </si>
  <si>
    <t>DOT4-FBX100F-D</t>
  </si>
  <si>
    <t>正时皮带</t>
  </si>
  <si>
    <t>K0176117</t>
  </si>
  <si>
    <t>CT1167K4</t>
  </si>
  <si>
    <t>水箱宝</t>
  </si>
  <si>
    <t>壳牌</t>
  </si>
  <si>
    <t>4L -45℃红色</t>
  </si>
  <si>
    <t>罐</t>
  </si>
  <si>
    <t>大灯泡</t>
  </si>
  <si>
    <t>三元催化器清洗剂</t>
  </si>
  <si>
    <t>伍尔特</t>
  </si>
  <si>
    <t>200ML</t>
  </si>
  <si>
    <t>无极变速箱油</t>
  </si>
  <si>
    <t>胜牌</t>
  </si>
  <si>
    <t>CTV</t>
  </si>
  <si>
    <t>雾灯泡</t>
  </si>
  <si>
    <t>佛山照明</t>
  </si>
  <si>
    <t>H3 12V 55W</t>
  </si>
  <si>
    <t>只</t>
  </si>
  <si>
    <t>刹车灯泡</t>
  </si>
  <si>
    <t>（P21/5W）12V双丝高低角</t>
  </si>
  <si>
    <t>反光贴</t>
  </si>
  <si>
    <t>3M</t>
  </si>
  <si>
    <t>尺寸3cm*8cm</t>
  </si>
  <si>
    <t>张</t>
  </si>
  <si>
    <t>轮胎气嘴</t>
  </si>
  <si>
    <t>丽田</t>
  </si>
  <si>
    <t>方向机油</t>
  </si>
  <si>
    <t>采埃孚</t>
  </si>
  <si>
    <t>1L</t>
  </si>
  <si>
    <t>电喇叭</t>
  </si>
  <si>
    <t>赛歌</t>
  </si>
  <si>
    <t>2个12V(双触电锁)</t>
  </si>
  <si>
    <t>变速箱油</t>
  </si>
  <si>
    <t>ATF6</t>
  </si>
  <si>
    <t>转向助力油</t>
  </si>
  <si>
    <t>通用型</t>
  </si>
  <si>
    <t>空调压缩机</t>
  </si>
  <si>
    <t>0304</t>
  </si>
  <si>
    <t>空调冷凝器</t>
  </si>
  <si>
    <t>CRV/(04-07)</t>
  </si>
  <si>
    <t>水泵</t>
  </si>
  <si>
    <t>GWP5308</t>
  </si>
  <si>
    <t>节温器</t>
  </si>
  <si>
    <t>TM97103 274 GLC260</t>
  </si>
  <si>
    <t>电瓶</t>
  </si>
  <si>
    <t>60AH</t>
  </si>
  <si>
    <t>起动机</t>
  </si>
  <si>
    <t>RAV4（3700）</t>
  </si>
  <si>
    <t>发电机</t>
  </si>
  <si>
    <t>CRV/(5370)</t>
  </si>
  <si>
    <t>水箱汽车散热器</t>
  </si>
  <si>
    <t>锐志（422176-0050）</t>
  </si>
  <si>
    <t>机油滤（铁滤）</t>
  </si>
  <si>
    <t>0502标致3008408X508L</t>
  </si>
  <si>
    <t>雪种</t>
  </si>
  <si>
    <t>300g</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</si>
</sst>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F800]dddd\,\ mmmm\ dd\,\ yyyy"/>
    <numFmt numFmtId="178" formatCode="0.00_ "/>
    <numFmt numFmtId="179" formatCode="0.0000_);[Red]\(0.0000\)"/>
    <numFmt numFmtId="180" formatCode="#,##0.00_ "/>
    <numFmt numFmtId="181" formatCode="&quot;中&quot;&quot;标&quot;&quot;费&quot;&quot;率&quot;0.00%"/>
  </numFmts>
  <fonts count="60">
    <font>
      <sz val="12"/>
      <name val="宋体"/>
      <charset val="134"/>
    </font>
    <font>
      <b/>
      <sz val="16"/>
      <name val="宋体"/>
      <charset val="134"/>
    </font>
    <font>
      <sz val="14"/>
      <name val="宋体"/>
      <charset val="134"/>
    </font>
    <font>
      <sz val="14"/>
      <name val="宋体"/>
      <charset val="134"/>
      <scheme val="minor"/>
    </font>
    <font>
      <sz val="10"/>
      <name val="宋体"/>
      <charset val="134"/>
    </font>
    <font>
      <sz val="14"/>
      <name val="Calibri"/>
      <charset val="134"/>
    </font>
    <font>
      <b/>
      <sz val="11"/>
      <color theme="1"/>
      <name val="宋体"/>
      <charset val="134"/>
      <scheme val="minor"/>
    </font>
    <font>
      <b/>
      <sz val="28"/>
      <name val="宋体"/>
      <charset val="134"/>
    </font>
    <font>
      <sz val="16"/>
      <name val="宋体"/>
      <charset val="134"/>
    </font>
    <font>
      <sz val="12"/>
      <name val="宋体"/>
      <charset val="134"/>
      <scheme val="minor"/>
    </font>
    <font>
      <b/>
      <sz val="18"/>
      <name val="宋体"/>
      <charset val="134"/>
    </font>
    <font>
      <sz val="12"/>
      <name val="Times New Roman"/>
      <charset val="0"/>
    </font>
    <font>
      <b/>
      <sz val="14"/>
      <name val="宋体"/>
      <charset val="134"/>
      <scheme val="minor"/>
    </font>
    <font>
      <sz val="12"/>
      <name val="宋体"/>
      <charset val="0"/>
      <scheme val="minor"/>
    </font>
    <font>
      <b/>
      <sz val="12"/>
      <name val="宋体"/>
      <charset val="134"/>
      <scheme val="minor"/>
    </font>
    <font>
      <b/>
      <sz val="12"/>
      <name val="宋体"/>
      <charset val="134"/>
    </font>
    <font>
      <b/>
      <sz val="16"/>
      <name val="宋体"/>
      <charset val="134"/>
      <scheme val="major"/>
    </font>
    <font>
      <b/>
      <sz val="20"/>
      <name val="宋体"/>
      <charset val="134"/>
      <scheme val="minor"/>
    </font>
    <font>
      <b/>
      <sz val="12"/>
      <name val="Times New Roman"/>
      <charset val="134"/>
    </font>
    <font>
      <sz val="18"/>
      <name val="宋体"/>
      <charset val="134"/>
    </font>
    <font>
      <sz val="36"/>
      <name val="宋体"/>
      <charset val="134"/>
    </font>
    <font>
      <sz val="12"/>
      <color theme="0"/>
      <name val="宋体"/>
      <charset val="0"/>
    </font>
    <font>
      <sz val="12"/>
      <color theme="0"/>
      <name val="Times New Roman"/>
      <charset val="0"/>
    </font>
    <font>
      <b/>
      <sz val="20"/>
      <name val="宋体"/>
      <charset val="134"/>
    </font>
    <font>
      <sz val="8"/>
      <name val="Times New Roman"/>
      <charset val="0"/>
    </font>
    <font>
      <sz val="10"/>
      <name val="Times New Roman"/>
      <charset val="0"/>
    </font>
    <font>
      <b/>
      <sz val="24"/>
      <color rgb="FFFF0000"/>
      <name val="微软雅黑"/>
      <charset val="134"/>
    </font>
    <font>
      <b/>
      <sz val="14"/>
      <color rgb="FFFF0000"/>
      <name val="微软雅黑"/>
      <charset val="134"/>
    </font>
    <font>
      <sz val="20"/>
      <name val="宋体"/>
      <charset val="134"/>
    </font>
    <font>
      <sz val="11"/>
      <color theme="1"/>
      <name val="宋体"/>
      <charset val="134"/>
      <scheme val="minor"/>
    </font>
    <font>
      <sz val="11"/>
      <name val="宋体"/>
      <charset val="134"/>
    </font>
    <font>
      <b/>
      <sz val="22"/>
      <name val="宋体"/>
      <charset val="134"/>
      <scheme val="major"/>
    </font>
    <font>
      <sz val="9"/>
      <color theme="1"/>
      <name val="宋体"/>
      <charset val="134"/>
      <scheme val="minor"/>
    </font>
    <font>
      <sz val="11"/>
      <color rgb="FF000000"/>
      <name val="宋体"/>
      <charset val="134"/>
    </font>
    <font>
      <b/>
      <sz val="10.5"/>
      <color rgb="FFFF0000"/>
      <name val="宋体"/>
      <charset val="134"/>
      <scheme val="minor"/>
    </font>
    <font>
      <b/>
      <sz val="18"/>
      <name val="Times New Roman"/>
      <charset val="0"/>
    </font>
    <font>
      <b/>
      <sz val="14"/>
      <name val="宋体"/>
      <charset val="134"/>
    </font>
    <font>
      <b/>
      <sz val="11"/>
      <color indexed="8"/>
      <name val="宋体"/>
      <charset val="134"/>
    </font>
    <font>
      <sz val="11"/>
      <color indexed="8"/>
      <name val="宋体"/>
      <charset val="134"/>
    </font>
    <font>
      <u/>
      <sz val="10.2"/>
      <color indexed="12"/>
      <name val="宋体"/>
      <charset val="134"/>
    </font>
    <font>
      <u/>
      <sz val="10.2"/>
      <color indexed="20"/>
      <name val="宋体"/>
      <charset val="134"/>
    </font>
    <font>
      <sz val="11"/>
      <color indexed="10"/>
      <name val="宋体"/>
      <charset val="134"/>
    </font>
    <font>
      <b/>
      <sz val="18"/>
      <color indexed="56"/>
      <name val="宋体"/>
      <charset val="134"/>
    </font>
    <font>
      <i/>
      <sz val="11"/>
      <color indexed="23"/>
      <name val="宋体"/>
      <charset val="134"/>
    </font>
    <font>
      <b/>
      <sz val="15"/>
      <color indexed="56"/>
      <name val="宋体"/>
      <charset val="134"/>
    </font>
    <font>
      <b/>
      <sz val="13"/>
      <color indexed="56"/>
      <name val="宋体"/>
      <charset val="134"/>
    </font>
    <font>
      <b/>
      <sz val="11"/>
      <color indexed="56"/>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sz val="11"/>
      <color indexed="17"/>
      <name val="宋体"/>
      <charset val="134"/>
    </font>
    <font>
      <sz val="11"/>
      <color indexed="20"/>
      <name val="宋体"/>
      <charset val="134"/>
    </font>
    <font>
      <sz val="11"/>
      <color indexed="60"/>
      <name val="宋体"/>
      <charset val="134"/>
    </font>
    <font>
      <sz val="11"/>
      <color indexed="9"/>
      <name val="宋体"/>
      <charset val="134"/>
    </font>
    <font>
      <sz val="9"/>
      <color indexed="8"/>
      <name val="宋体"/>
      <charset val="134"/>
    </font>
    <font>
      <sz val="10"/>
      <name val="Arial"/>
      <charset val="0"/>
    </font>
    <font>
      <sz val="11"/>
      <name val="Calibri"/>
      <charset val="0"/>
    </font>
    <font>
      <sz val="12"/>
      <name val="Calibri"/>
      <charset val="134"/>
    </font>
  </fonts>
  <fills count="25">
    <fill>
      <patternFill patternType="none"/>
    </fill>
    <fill>
      <patternFill patternType="gray125"/>
    </fill>
    <fill>
      <patternFill patternType="solid">
        <fgColor rgb="FFFFFFFF"/>
        <bgColor indexed="64"/>
      </patternFill>
    </fill>
    <fill>
      <patternFill patternType="solid">
        <fgColor indexed="31"/>
        <bgColor indexed="64"/>
      </patternFill>
    </fill>
    <fill>
      <patternFill patternType="solid">
        <fgColor indexed="42"/>
        <bgColor indexed="64"/>
      </patternFill>
    </fill>
    <fill>
      <patternFill patternType="solid">
        <fgColor indexed="47"/>
        <bgColor indexed="64"/>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55"/>
        <bgColor indexed="64"/>
      </patternFill>
    </fill>
    <fill>
      <patternFill patternType="solid">
        <fgColor indexed="45"/>
        <bgColor indexed="64"/>
      </patternFill>
    </fill>
    <fill>
      <patternFill patternType="solid">
        <fgColor indexed="43"/>
        <bgColor indexed="64"/>
      </patternFill>
    </fill>
    <fill>
      <patternFill patternType="solid">
        <fgColor indexed="62"/>
        <bgColor indexed="64"/>
      </patternFill>
    </fill>
    <fill>
      <patternFill patternType="solid">
        <fgColor indexed="44"/>
        <bgColor indexed="64"/>
      </patternFill>
    </fill>
    <fill>
      <patternFill patternType="solid">
        <fgColor indexed="30"/>
        <bgColor indexed="64"/>
      </patternFill>
    </fill>
    <fill>
      <patternFill patternType="solid">
        <fgColor indexed="10"/>
        <bgColor indexed="64"/>
      </patternFill>
    </fill>
    <fill>
      <patternFill patternType="solid">
        <fgColor indexed="29"/>
        <bgColor indexed="64"/>
      </patternFill>
    </fill>
    <fill>
      <patternFill patternType="solid">
        <fgColor indexed="57"/>
        <bgColor indexed="64"/>
      </patternFill>
    </fill>
    <fill>
      <patternFill patternType="solid">
        <fgColor indexed="11"/>
        <bgColor indexed="64"/>
      </patternFill>
    </fill>
    <fill>
      <patternFill patternType="solid">
        <fgColor indexed="36"/>
        <bgColor indexed="64"/>
      </patternFill>
    </fill>
    <fill>
      <patternFill patternType="solid">
        <fgColor indexed="46"/>
        <bgColor indexed="64"/>
      </patternFill>
    </fill>
    <fill>
      <patternFill patternType="solid">
        <fgColor indexed="49"/>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78">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9"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0" fillId="7" borderId="18" applyNumberFormat="0" applyFont="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19" applyNumberFormat="0" applyFill="0" applyAlignment="0" applyProtection="0">
      <alignment vertical="center"/>
    </xf>
    <xf numFmtId="0" fontId="45" fillId="0" borderId="20" applyNumberFormat="0" applyFill="0" applyAlignment="0" applyProtection="0">
      <alignment vertical="center"/>
    </xf>
    <xf numFmtId="0" fontId="46" fillId="0" borderId="21" applyNumberFormat="0" applyFill="0" applyAlignment="0" applyProtection="0">
      <alignment vertical="center"/>
    </xf>
    <xf numFmtId="0" fontId="46" fillId="0" borderId="0" applyNumberFormat="0" applyFill="0" applyBorder="0" applyAlignment="0" applyProtection="0">
      <alignment vertical="center"/>
    </xf>
    <xf numFmtId="0" fontId="47" fillId="5" borderId="22" applyNumberFormat="0" applyAlignment="0" applyProtection="0">
      <alignment vertical="center"/>
    </xf>
    <xf numFmtId="0" fontId="48" fillId="8" borderId="23" applyNumberFormat="0" applyAlignment="0" applyProtection="0">
      <alignment vertical="center"/>
    </xf>
    <xf numFmtId="0" fontId="49" fillId="8" borderId="22" applyNumberFormat="0" applyAlignment="0" applyProtection="0">
      <alignment vertical="center"/>
    </xf>
    <xf numFmtId="0" fontId="50" fillId="9" borderId="24" applyNumberFormat="0" applyAlignment="0" applyProtection="0">
      <alignment vertical="center"/>
    </xf>
    <xf numFmtId="0" fontId="51" fillId="0" borderId="25" applyNumberFormat="0" applyFill="0" applyAlignment="0" applyProtection="0">
      <alignment vertical="center"/>
    </xf>
    <xf numFmtId="0" fontId="37" fillId="0" borderId="26" applyNumberFormat="0" applyFill="0" applyAlignment="0" applyProtection="0">
      <alignment vertical="center"/>
    </xf>
    <xf numFmtId="0" fontId="52" fillId="4" borderId="0" applyNumberFormat="0" applyBorder="0" applyAlignment="0" applyProtection="0">
      <alignment vertical="center"/>
    </xf>
    <xf numFmtId="0" fontId="53" fillId="10" borderId="0" applyNumberFormat="0" applyBorder="0" applyAlignment="0" applyProtection="0">
      <alignment vertical="center"/>
    </xf>
    <xf numFmtId="0" fontId="54" fillId="11" borderId="0" applyNumberFormat="0" applyBorder="0" applyAlignment="0" applyProtection="0">
      <alignment vertical="center"/>
    </xf>
    <xf numFmtId="0" fontId="55" fillId="12" borderId="0" applyNumberFormat="0" applyBorder="0" applyAlignment="0" applyProtection="0">
      <alignment vertical="center"/>
    </xf>
    <xf numFmtId="0" fontId="38" fillId="3" borderId="0" applyNumberFormat="0" applyBorder="0" applyAlignment="0" applyProtection="0">
      <alignment vertical="center"/>
    </xf>
    <xf numFmtId="0" fontId="38" fillId="13" borderId="0" applyNumberFormat="0" applyBorder="0" applyAlignment="0" applyProtection="0">
      <alignment vertical="center"/>
    </xf>
    <xf numFmtId="0" fontId="55" fillId="14" borderId="0" applyNumberFormat="0" applyBorder="0" applyAlignment="0" applyProtection="0">
      <alignment vertical="center"/>
    </xf>
    <xf numFmtId="0" fontId="55" fillId="15" borderId="0" applyNumberFormat="0" applyBorder="0" applyAlignment="0" applyProtection="0">
      <alignment vertical="center"/>
    </xf>
    <xf numFmtId="0" fontId="38" fillId="10" borderId="0" applyNumberFormat="0" applyBorder="0" applyAlignment="0" applyProtection="0">
      <alignment vertical="center"/>
    </xf>
    <xf numFmtId="0" fontId="38" fillId="16" borderId="0" applyNumberFormat="0" applyBorder="0" applyAlignment="0" applyProtection="0">
      <alignment vertical="center"/>
    </xf>
    <xf numFmtId="0" fontId="55" fillId="16" borderId="0" applyNumberFormat="0" applyBorder="0" applyAlignment="0" applyProtection="0">
      <alignment vertical="center"/>
    </xf>
    <xf numFmtId="0" fontId="55" fillId="17" borderId="0" applyNumberFormat="0" applyBorder="0" applyAlignment="0" applyProtection="0">
      <alignment vertical="center"/>
    </xf>
    <xf numFmtId="0" fontId="38" fillId="4" borderId="0" applyNumberFormat="0" applyBorder="0" applyAlignment="0" applyProtection="0">
      <alignment vertical="center"/>
    </xf>
    <xf numFmtId="0" fontId="38" fillId="18" borderId="0" applyNumberFormat="0" applyBorder="0" applyAlignment="0" applyProtection="0">
      <alignment vertical="center"/>
    </xf>
    <xf numFmtId="0" fontId="55" fillId="18" borderId="0" applyNumberFormat="0" applyBorder="0" applyAlignment="0" applyProtection="0">
      <alignment vertical="center"/>
    </xf>
    <xf numFmtId="0" fontId="55" fillId="19" borderId="0" applyNumberFormat="0" applyBorder="0" applyAlignment="0" applyProtection="0">
      <alignment vertical="center"/>
    </xf>
    <xf numFmtId="0" fontId="38" fillId="20" borderId="0" applyNumberFormat="0" applyBorder="0" applyAlignment="0" applyProtection="0">
      <alignment vertical="center"/>
    </xf>
    <xf numFmtId="0" fontId="38" fillId="20" borderId="0" applyNumberFormat="0" applyBorder="0" applyAlignment="0" applyProtection="0">
      <alignment vertical="center"/>
    </xf>
    <xf numFmtId="0" fontId="55" fillId="19" borderId="0" applyNumberFormat="0" applyBorder="0" applyAlignment="0" applyProtection="0">
      <alignment vertical="center"/>
    </xf>
    <xf numFmtId="0" fontId="55" fillId="21" borderId="0" applyNumberFormat="0" applyBorder="0" applyAlignment="0" applyProtection="0">
      <alignment vertical="center"/>
    </xf>
    <xf numFmtId="0" fontId="38" fillId="6" borderId="0" applyNumberFormat="0" applyBorder="0" applyAlignment="0" applyProtection="0">
      <alignment vertical="center"/>
    </xf>
    <xf numFmtId="0" fontId="38" fillId="13" borderId="0" applyNumberFormat="0" applyBorder="0" applyAlignment="0" applyProtection="0">
      <alignment vertical="center"/>
    </xf>
    <xf numFmtId="0" fontId="55" fillId="21" borderId="0" applyNumberFormat="0" applyBorder="0" applyAlignment="0" applyProtection="0">
      <alignment vertical="center"/>
    </xf>
    <xf numFmtId="0" fontId="55" fillId="22" borderId="0" applyNumberFormat="0" applyBorder="0" applyAlignment="0" applyProtection="0">
      <alignment vertical="center"/>
    </xf>
    <xf numFmtId="0" fontId="38" fillId="5" borderId="0" applyNumberFormat="0" applyBorder="0" applyAlignment="0" applyProtection="0">
      <alignment vertical="center"/>
    </xf>
    <xf numFmtId="0" fontId="38" fillId="23" borderId="0" applyNumberFormat="0" applyBorder="0" applyAlignment="0" applyProtection="0">
      <alignment vertical="center"/>
    </xf>
    <xf numFmtId="0" fontId="55" fillId="24" borderId="0" applyNumberFormat="0" applyBorder="0" applyAlignment="0" applyProtection="0">
      <alignment vertical="center"/>
    </xf>
    <xf numFmtId="0" fontId="56" fillId="0" borderId="0"/>
    <xf numFmtId="0" fontId="29" fillId="0" borderId="0">
      <alignment vertical="center"/>
    </xf>
    <xf numFmtId="0" fontId="0" fillId="0" borderId="0">
      <alignment vertical="center"/>
    </xf>
    <xf numFmtId="0" fontId="0" fillId="0" borderId="0">
      <alignment vertical="center"/>
    </xf>
    <xf numFmtId="0" fontId="0" fillId="0" borderId="0"/>
    <xf numFmtId="0" fontId="0" fillId="0" borderId="0">
      <alignment vertical="center"/>
    </xf>
    <xf numFmtId="0" fontId="0" fillId="0" borderId="0">
      <alignment vertical="center"/>
    </xf>
    <xf numFmtId="0" fontId="0" fillId="0" borderId="0">
      <alignment vertical="center"/>
    </xf>
    <xf numFmtId="0" fontId="0" fillId="0" borderId="0"/>
    <xf numFmtId="0" fontId="0" fillId="0" borderId="0">
      <alignment vertical="center"/>
    </xf>
    <xf numFmtId="0" fontId="0" fillId="0" borderId="0">
      <alignment vertical="center"/>
    </xf>
    <xf numFmtId="0" fontId="38" fillId="0" borderId="0">
      <alignment vertical="center"/>
    </xf>
    <xf numFmtId="0" fontId="0" fillId="0" borderId="0"/>
    <xf numFmtId="0" fontId="57" fillId="0" borderId="0" applyNumberFormat="0" applyFont="0" applyFill="0" applyBorder="0" applyAlignment="0" applyProtection="0"/>
    <xf numFmtId="0" fontId="38" fillId="0" borderId="0">
      <alignment vertical="center"/>
    </xf>
    <xf numFmtId="0" fontId="0" fillId="0" borderId="0">
      <alignment vertical="center"/>
    </xf>
    <xf numFmtId="0" fontId="0" fillId="0" borderId="0">
      <alignment vertical="center"/>
    </xf>
    <xf numFmtId="0" fontId="38" fillId="0" borderId="0">
      <alignment vertical="center"/>
    </xf>
    <xf numFmtId="0" fontId="29" fillId="0" borderId="0">
      <alignment vertical="center"/>
    </xf>
    <xf numFmtId="0" fontId="29" fillId="0" borderId="0">
      <alignment vertical="center"/>
    </xf>
    <xf numFmtId="0" fontId="0" fillId="0" borderId="0">
      <alignment vertical="center"/>
    </xf>
    <xf numFmtId="0" fontId="58" fillId="0" borderId="0"/>
    <xf numFmtId="0" fontId="0" fillId="0" borderId="0">
      <alignment vertical="top"/>
    </xf>
    <xf numFmtId="0" fontId="0" fillId="0" borderId="0">
      <alignment vertical="center"/>
    </xf>
    <xf numFmtId="0" fontId="0" fillId="0" borderId="0">
      <alignment vertical="center"/>
    </xf>
    <xf numFmtId="0" fontId="11" fillId="0" borderId="0"/>
    <xf numFmtId="0" fontId="54" fillId="11" borderId="0" applyNumberFormat="0" applyBorder="0" applyAlignment="0" applyProtection="0">
      <alignment vertical="center"/>
    </xf>
    <xf numFmtId="0" fontId="11" fillId="0" borderId="0"/>
    <xf numFmtId="0" fontId="32" fillId="0" borderId="0"/>
  </cellStyleXfs>
  <cellXfs count="241">
    <xf numFmtId="0" fontId="0" fillId="0" borderId="0" xfId="0"/>
    <xf numFmtId="0" fontId="0" fillId="0" borderId="0" xfId="0" applyFill="1" applyBorder="1" applyAlignment="1">
      <alignment horizontal="center" vertical="center"/>
    </xf>
    <xf numFmtId="0" fontId="0" fillId="0" borderId="0" xfId="0" applyFill="1" applyBorder="1" applyAlignment="1">
      <alignment horizontal="center" vertical="center" wrapText="1"/>
    </xf>
    <xf numFmtId="176" fontId="0" fillId="0" borderId="0" xfId="0" applyNumberForma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176"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176" fontId="2" fillId="0" borderId="2" xfId="0" applyNumberFormat="1" applyFont="1" applyFill="1" applyBorder="1" applyAlignment="1">
      <alignment horizontal="center" vertical="center"/>
    </xf>
    <xf numFmtId="0" fontId="2" fillId="0" borderId="3"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shrinkToFi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0" xfId="0" applyFont="1" applyAlignment="1">
      <alignment wrapText="1"/>
    </xf>
    <xf numFmtId="2" fontId="4" fillId="0" borderId="0" xfId="0" applyNumberFormat="1" applyFont="1" applyAlignment="1">
      <alignment wrapText="1"/>
    </xf>
    <xf numFmtId="0" fontId="1" fillId="0" borderId="0" xfId="0" applyFont="1" applyBorder="1" applyAlignment="1">
      <alignment horizontal="center" vertical="center" wrapText="1"/>
    </xf>
    <xf numFmtId="0" fontId="2" fillId="2" borderId="1" xfId="0" applyFont="1" applyFill="1" applyBorder="1" applyAlignment="1">
      <alignment horizontal="center" vertical="center" wrapText="1"/>
    </xf>
    <xf numFmtId="2"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0" fillId="2" borderId="1" xfId="0" applyFont="1" applyFill="1" applyBorder="1" applyAlignment="1">
      <alignment horizontal="lef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0" borderId="1" xfId="0" applyFont="1" applyFill="1" applyBorder="1" applyAlignment="1">
      <alignment horizontal="left" vertical="center" wrapText="1"/>
    </xf>
    <xf numFmtId="2" fontId="2" fillId="0"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0" fillId="0" borderId="0" xfId="65" applyAlignment="1"/>
    <xf numFmtId="0" fontId="7" fillId="0" borderId="0" xfId="65" applyFont="1" applyAlignment="1">
      <alignment horizontal="center"/>
    </xf>
    <xf numFmtId="0" fontId="8" fillId="0" borderId="0" xfId="65" applyFont="1" applyAlignment="1">
      <alignment vertical="top"/>
    </xf>
    <xf numFmtId="10" fontId="8" fillId="0" borderId="0" xfId="65" applyNumberFormat="1" applyFont="1" applyAlignment="1">
      <alignment vertical="top" wrapText="1"/>
    </xf>
    <xf numFmtId="0" fontId="8" fillId="0" borderId="0" xfId="65" applyFont="1" applyAlignment="1"/>
    <xf numFmtId="10" fontId="8" fillId="0" borderId="0" xfId="65" applyNumberFormat="1" applyFont="1" applyAlignment="1"/>
    <xf numFmtId="177" fontId="8" fillId="0" borderId="0" xfId="65" applyNumberFormat="1" applyFont="1" applyAlignment="1">
      <alignment horizontal="left"/>
    </xf>
    <xf numFmtId="0" fontId="9" fillId="0" borderId="0" xfId="54" applyFont="1" applyAlignment="1">
      <alignment vertical="center"/>
    </xf>
    <xf numFmtId="0" fontId="0" fillId="0" borderId="0" xfId="54" applyFont="1" applyAlignment="1"/>
    <xf numFmtId="10" fontId="10" fillId="0" borderId="0" xfId="54" applyNumberFormat="1" applyFont="1" applyBorder="1" applyAlignment="1">
      <alignment horizontal="center" vertical="center" wrapText="1"/>
    </xf>
    <xf numFmtId="10" fontId="11" fillId="0" borderId="0" xfId="54" applyNumberFormat="1" applyFont="1" applyBorder="1" applyAlignment="1">
      <alignment horizontal="center" vertical="center" wrapText="1"/>
    </xf>
    <xf numFmtId="0" fontId="12" fillId="0" borderId="0" xfId="54" applyFont="1" applyBorder="1" applyAlignment="1">
      <alignment vertical="center"/>
    </xf>
    <xf numFmtId="0" fontId="9" fillId="0" borderId="0" xfId="54" applyFont="1" applyBorder="1" applyAlignment="1">
      <alignment vertical="center"/>
    </xf>
    <xf numFmtId="0" fontId="13" fillId="0" borderId="0" xfId="54" applyFont="1" applyBorder="1" applyAlignment="1">
      <alignment horizontal="left" vertical="distributed" wrapText="1"/>
    </xf>
    <xf numFmtId="0" fontId="12" fillId="0" borderId="0" xfId="54" applyFont="1" applyBorder="1" applyAlignment="1">
      <alignment horizontal="left" vertical="center"/>
    </xf>
    <xf numFmtId="0" fontId="14" fillId="0" borderId="0" xfId="54" applyFont="1" applyBorder="1" applyAlignment="1">
      <alignment horizontal="left" vertical="center"/>
    </xf>
    <xf numFmtId="10" fontId="0" fillId="0" borderId="0" xfId="54" applyNumberFormat="1" applyFont="1" applyBorder="1" applyAlignment="1">
      <alignment horizontal="left" vertical="distributed" wrapText="1"/>
    </xf>
    <xf numFmtId="0" fontId="0" fillId="0" borderId="0" xfId="54" applyFont="1" applyBorder="1" applyAlignment="1">
      <alignment horizontal="left" vertical="distributed" wrapText="1"/>
    </xf>
    <xf numFmtId="0" fontId="9" fillId="0" borderId="0" xfId="54" applyFont="1" applyBorder="1" applyAlignment="1">
      <alignment horizontal="left" vertical="distributed" wrapText="1"/>
    </xf>
    <xf numFmtId="0" fontId="0" fillId="0" borderId="0" xfId="54" applyFont="1" applyBorder="1" applyAlignment="1">
      <alignment horizontal="left" vertical="justify" wrapText="1"/>
    </xf>
    <xf numFmtId="10" fontId="15" fillId="0" borderId="0" xfId="54" applyNumberFormat="1" applyFont="1" applyBorder="1" applyAlignment="1">
      <alignment horizontal="left" vertical="center"/>
    </xf>
    <xf numFmtId="0" fontId="0" fillId="0" borderId="0" xfId="54" applyFont="1" applyBorder="1" applyAlignment="1">
      <alignment horizontal="left" vertical="center"/>
    </xf>
    <xf numFmtId="0" fontId="0" fillId="0" borderId="0" xfId="54" applyFont="1" applyBorder="1" applyAlignment="1">
      <alignment vertical="distributed" wrapText="1"/>
    </xf>
    <xf numFmtId="0" fontId="0" fillId="0" borderId="0" xfId="54" applyFont="1" applyBorder="1" applyAlignment="1"/>
    <xf numFmtId="0" fontId="9" fillId="0" borderId="0" xfId="54" applyFont="1" applyBorder="1" applyAlignment="1">
      <alignment horizontal="left" vertical="justify" wrapText="1"/>
    </xf>
    <xf numFmtId="0" fontId="9" fillId="0" borderId="0" xfId="54" applyFont="1" applyAlignment="1">
      <alignment horizontal="left" vertical="justify" wrapText="1"/>
    </xf>
    <xf numFmtId="0" fontId="0" fillId="0" borderId="0" xfId="54" applyFont="1" applyBorder="1" applyAlignment="1">
      <alignment horizontal="center"/>
    </xf>
    <xf numFmtId="31" fontId="0" fillId="0" borderId="0" xfId="54" applyNumberFormat="1" applyFont="1" applyBorder="1" applyAlignment="1">
      <alignment horizontal="center"/>
    </xf>
    <xf numFmtId="0" fontId="0" fillId="0" borderId="0" xfId="54" applyNumberFormat="1" applyFont="1" applyAlignment="1"/>
    <xf numFmtId="31" fontId="2" fillId="0" borderId="0" xfId="54" applyNumberFormat="1" applyFont="1" applyAlignment="1">
      <alignment horizontal="center"/>
    </xf>
    <xf numFmtId="10" fontId="1" fillId="0" borderId="0" xfId="54" applyNumberFormat="1" applyFont="1" applyAlignment="1">
      <alignment horizontal="center" vertical="center"/>
    </xf>
    <xf numFmtId="0" fontId="1" fillId="0" borderId="0" xfId="54" applyFont="1" applyAlignment="1">
      <alignment horizontal="center" vertical="center"/>
    </xf>
    <xf numFmtId="10" fontId="16" fillId="0" borderId="0" xfId="54" applyNumberFormat="1" applyFont="1" applyAlignment="1">
      <alignment horizontal="center" vertical="top" wrapText="1"/>
    </xf>
    <xf numFmtId="10" fontId="11" fillId="0" borderId="0" xfId="54" applyNumberFormat="1" applyFont="1" applyAlignment="1">
      <alignment horizontal="center" vertical="center" wrapText="1"/>
    </xf>
    <xf numFmtId="0" fontId="17" fillId="0" borderId="0" xfId="54" applyFont="1" applyAlignment="1">
      <alignment horizontal="center"/>
    </xf>
    <xf numFmtId="0" fontId="18" fillId="0" borderId="0" xfId="54" applyFont="1" applyAlignment="1">
      <alignment horizontal="center"/>
    </xf>
    <xf numFmtId="0" fontId="0" fillId="0" borderId="0" xfId="0" applyAlignment="1">
      <alignment horizontal="center"/>
    </xf>
    <xf numFmtId="0" fontId="8" fillId="0" borderId="0" xfId="54" applyFont="1" applyAlignment="1">
      <alignment horizontal="left"/>
    </xf>
    <xf numFmtId="0" fontId="0" fillId="0" borderId="0" xfId="54" applyFont="1" applyAlignment="1">
      <alignment horizontal="left" vertical="center"/>
    </xf>
    <xf numFmtId="0" fontId="19" fillId="0" borderId="0" xfId="54" applyFont="1" applyAlignment="1"/>
    <xf numFmtId="0" fontId="19" fillId="0" borderId="0" xfId="54" applyFont="1" applyAlignment="1">
      <alignment horizontal="left"/>
    </xf>
    <xf numFmtId="0" fontId="0" fillId="0" borderId="0" xfId="54" applyFont="1" applyAlignment="1">
      <alignment horizontal="left"/>
    </xf>
    <xf numFmtId="0" fontId="20" fillId="0" borderId="0" xfId="54" applyFont="1" applyAlignment="1"/>
    <xf numFmtId="0" fontId="0" fillId="0" borderId="0" xfId="54" applyFont="1" applyAlignment="1">
      <alignment vertical="center"/>
    </xf>
    <xf numFmtId="10" fontId="1" fillId="0" borderId="0" xfId="54" applyNumberFormat="1" applyFont="1" applyAlignment="1">
      <alignment horizontal="center" vertical="top" wrapText="1"/>
    </xf>
    <xf numFmtId="10" fontId="21" fillId="0" borderId="0" xfId="54" applyNumberFormat="1" applyFont="1" applyAlignment="1">
      <alignment horizontal="center" vertical="center" wrapText="1"/>
    </xf>
    <xf numFmtId="10" fontId="22" fillId="0" borderId="0" xfId="54" applyNumberFormat="1" applyFont="1" applyAlignment="1">
      <alignment horizontal="center" vertical="center" wrapText="1"/>
    </xf>
    <xf numFmtId="0" fontId="11" fillId="0" borderId="0" xfId="54" applyFont="1" applyAlignment="1">
      <alignment horizontal="center" vertical="center"/>
    </xf>
    <xf numFmtId="0" fontId="0" fillId="0" borderId="0" xfId="54" applyFont="1" applyAlignment="1">
      <alignment horizontal="right"/>
    </xf>
    <xf numFmtId="0" fontId="0" fillId="0" borderId="0" xfId="54" applyFont="1" applyAlignment="1">
      <alignment horizontal="left" vertical="top"/>
    </xf>
    <xf numFmtId="0" fontId="0" fillId="0" borderId="0" xfId="54" applyFont="1" applyAlignment="1">
      <alignment vertical="top"/>
    </xf>
    <xf numFmtId="0" fontId="23" fillId="0" borderId="0" xfId="54" applyFont="1" applyAlignment="1">
      <alignment horizontal="center"/>
    </xf>
    <xf numFmtId="0" fontId="24" fillId="0" borderId="0" xfId="54" applyFont="1" applyAlignment="1">
      <alignment horizontal="center"/>
    </xf>
    <xf numFmtId="0" fontId="25" fillId="0" borderId="7" xfId="71" applyFont="1" applyBorder="1" applyAlignment="1">
      <alignment horizontal="center"/>
    </xf>
    <xf numFmtId="0" fontId="4" fillId="0" borderId="0" xfId="54" applyFont="1" applyAlignment="1">
      <alignment horizontal="center" vertical="center"/>
    </xf>
    <xf numFmtId="0" fontId="0" fillId="0" borderId="0" xfId="0" applyAlignment="1"/>
    <xf numFmtId="49" fontId="0" fillId="0" borderId="0" xfId="0" applyNumberFormat="1" applyAlignment="1">
      <alignment horizontal="center"/>
    </xf>
    <xf numFmtId="0" fontId="0" fillId="0" borderId="0" xfId="0" applyAlignment="1">
      <alignment wrapText="1"/>
    </xf>
    <xf numFmtId="178" fontId="0" fillId="0" borderId="0" xfId="0" applyNumberFormat="1"/>
    <xf numFmtId="10" fontId="15" fillId="0" borderId="0"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0" fillId="0" borderId="0" xfId="0" applyFill="1"/>
    <xf numFmtId="0" fontId="4" fillId="0" borderId="7" xfId="0" applyFont="1" applyBorder="1" applyAlignment="1"/>
    <xf numFmtId="0" fontId="4" fillId="0" borderId="7" xfId="0" applyFont="1" applyBorder="1" applyAlignment="1">
      <alignment horizontal="right"/>
    </xf>
    <xf numFmtId="10" fontId="4" fillId="0" borderId="7" xfId="0" applyNumberFormat="1" applyFont="1" applyBorder="1" applyAlignment="1"/>
    <xf numFmtId="0" fontId="4" fillId="0" borderId="7" xfId="0" applyFont="1" applyBorder="1" applyAlignment="1">
      <alignment horizontal="center"/>
    </xf>
    <xf numFmtId="0" fontId="0" fillId="0" borderId="0" xfId="0" applyFill="1" applyAlignment="1"/>
    <xf numFmtId="49" fontId="4" fillId="0" borderId="1" xfId="0" applyNumberFormat="1" applyFont="1" applyBorder="1" applyAlignment="1">
      <alignment horizontal="center" vertical="center"/>
    </xf>
    <xf numFmtId="0" fontId="4" fillId="0" borderId="1" xfId="0" applyNumberFormat="1" applyFont="1" applyBorder="1" applyAlignment="1">
      <alignment horizontal="center" vertical="center" wrapText="1"/>
    </xf>
    <xf numFmtId="178" fontId="4" fillId="0" borderId="4" xfId="0" applyNumberFormat="1" applyFont="1" applyBorder="1" applyAlignment="1">
      <alignment horizontal="center" vertical="center" wrapText="1"/>
    </xf>
    <xf numFmtId="178" fontId="4" fillId="0" borderId="1" xfId="0" applyNumberFormat="1" applyFont="1" applyBorder="1" applyAlignment="1">
      <alignment horizontal="center" vertical="center"/>
    </xf>
    <xf numFmtId="178" fontId="26" fillId="0" borderId="1" xfId="0" applyNumberFormat="1" applyFont="1" applyFill="1" applyBorder="1" applyAlignment="1">
      <alignment horizontal="center" vertical="center" wrapText="1"/>
    </xf>
    <xf numFmtId="178" fontId="4" fillId="0" borderId="6" xfId="0" applyNumberFormat="1" applyFont="1" applyBorder="1" applyAlignment="1">
      <alignment horizontal="center" vertical="center" wrapText="1"/>
    </xf>
    <xf numFmtId="179" fontId="27" fillId="0" borderId="1" xfId="0" applyNumberFormat="1" applyFont="1" applyFill="1" applyBorder="1" applyAlignment="1">
      <alignment horizontal="center" vertical="center"/>
    </xf>
    <xf numFmtId="178" fontId="27" fillId="0" borderId="1" xfId="0" applyNumberFormat="1" applyFont="1" applyFill="1" applyBorder="1" applyAlignment="1">
      <alignment horizontal="center" vertical="center" wrapText="1"/>
    </xf>
    <xf numFmtId="10" fontId="4" fillId="0" borderId="1" xfId="0" applyNumberFormat="1" applyFont="1" applyFill="1" applyBorder="1" applyAlignment="1">
      <alignment horizontal="left" vertical="center" wrapText="1"/>
    </xf>
    <xf numFmtId="10" fontId="4" fillId="0" borderId="1"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xf>
    <xf numFmtId="180" fontId="4" fillId="0" borderId="1" xfId="0" applyNumberFormat="1" applyFont="1" applyBorder="1" applyAlignment="1">
      <alignment horizontal="center" vertical="center"/>
    </xf>
    <xf numFmtId="181" fontId="4" fillId="0" borderId="1" xfId="0" applyNumberFormat="1"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0" fillId="0" borderId="1" xfId="0" applyFill="1" applyBorder="1"/>
    <xf numFmtId="49" fontId="4" fillId="0" borderId="0" xfId="0" applyNumberFormat="1" applyFont="1" applyBorder="1" applyAlignment="1"/>
    <xf numFmtId="0" fontId="4" fillId="0" borderId="0" xfId="0" applyFont="1" applyBorder="1" applyAlignment="1"/>
    <xf numFmtId="0" fontId="0" fillId="0" borderId="0" xfId="0" applyFont="1" applyBorder="1" applyAlignment="1">
      <alignment vertical="center"/>
    </xf>
    <xf numFmtId="49" fontId="4" fillId="0" borderId="0" xfId="0" applyNumberFormat="1" applyFont="1" applyBorder="1" applyAlignment="1">
      <alignment horizontal="left"/>
    </xf>
    <xf numFmtId="0" fontId="4" fillId="0" borderId="0" xfId="0" applyFont="1" applyBorder="1" applyAlignment="1">
      <alignment wrapText="1"/>
    </xf>
    <xf numFmtId="0" fontId="4" fillId="0" borderId="0" xfId="0" applyFont="1" applyBorder="1" applyAlignment="1">
      <alignment horizontal="center" vertical="center"/>
    </xf>
    <xf numFmtId="178" fontId="4" fillId="0" borderId="0" xfId="0" applyNumberFormat="1" applyFont="1" applyBorder="1" applyAlignment="1">
      <alignment horizontal="left"/>
    </xf>
    <xf numFmtId="0" fontId="0" fillId="0" borderId="0" xfId="0" applyFont="1" applyBorder="1"/>
    <xf numFmtId="49" fontId="4" fillId="0" borderId="0" xfId="0" applyNumberFormat="1" applyFont="1" applyAlignment="1">
      <alignment horizontal="center" vertical="center"/>
    </xf>
    <xf numFmtId="0" fontId="4" fillId="0" borderId="0" xfId="0" applyFont="1" applyAlignment="1">
      <alignment vertical="center" wrapText="1"/>
    </xf>
    <xf numFmtId="0" fontId="4" fillId="0" borderId="0" xfId="0" applyFont="1" applyAlignment="1">
      <alignment horizontal="center" vertical="center"/>
    </xf>
    <xf numFmtId="0" fontId="4" fillId="0" borderId="0" xfId="0" applyFont="1" applyAlignment="1">
      <alignment vertical="center"/>
    </xf>
    <xf numFmtId="0" fontId="0" fillId="0" borderId="0" xfId="0" applyFont="1"/>
    <xf numFmtId="49" fontId="4" fillId="0" borderId="0" xfId="0" applyNumberFormat="1" applyFont="1" applyAlignment="1">
      <alignment horizontal="center"/>
    </xf>
    <xf numFmtId="0" fontId="4" fillId="0" borderId="0" xfId="0" applyFont="1" applyAlignment="1"/>
    <xf numFmtId="49" fontId="4" fillId="0" borderId="0" xfId="0" applyNumberFormat="1" applyFont="1" applyAlignment="1">
      <alignment vertical="center"/>
    </xf>
    <xf numFmtId="49" fontId="0" fillId="0" borderId="0" xfId="0" applyNumberFormat="1" applyAlignment="1">
      <alignment horizontal="center" wrapText="1"/>
    </xf>
    <xf numFmtId="178" fontId="26" fillId="0" borderId="8" xfId="0" applyNumberFormat="1" applyFont="1" applyFill="1" applyBorder="1" applyAlignment="1">
      <alignment horizontal="center" vertical="center" wrapText="1"/>
    </xf>
    <xf numFmtId="178" fontId="26" fillId="0" borderId="9" xfId="0" applyNumberFormat="1" applyFont="1" applyFill="1" applyBorder="1" applyAlignment="1">
      <alignment horizontal="center" vertical="center" wrapText="1"/>
    </xf>
    <xf numFmtId="0" fontId="0" fillId="0" borderId="1" xfId="0" applyFill="1" applyBorder="1" applyAlignment="1">
      <alignment wrapText="1"/>
    </xf>
    <xf numFmtId="0" fontId="0" fillId="0" borderId="1" xfId="0" applyFont="1" applyFill="1" applyBorder="1"/>
    <xf numFmtId="0" fontId="28" fillId="0" borderId="0" xfId="0" applyFont="1"/>
    <xf numFmtId="178" fontId="26" fillId="0" borderId="10" xfId="0" applyNumberFormat="1" applyFont="1" applyFill="1" applyBorder="1" applyAlignment="1">
      <alignment horizontal="center" vertical="center" wrapText="1"/>
    </xf>
    <xf numFmtId="178" fontId="26" fillId="0" borderId="11" xfId="0" applyNumberFormat="1" applyFont="1" applyFill="1" applyBorder="1" applyAlignment="1">
      <alignment horizontal="center" vertical="center" wrapText="1"/>
    </xf>
    <xf numFmtId="178" fontId="26" fillId="0" borderId="12" xfId="0" applyNumberFormat="1" applyFont="1" applyFill="1" applyBorder="1" applyAlignment="1">
      <alignment horizontal="center" vertical="center" wrapText="1"/>
    </xf>
    <xf numFmtId="178" fontId="26" fillId="0" borderId="13" xfId="0" applyNumberFormat="1" applyFont="1" applyFill="1" applyBorder="1" applyAlignment="1">
      <alignment horizontal="center" vertical="center" wrapText="1"/>
    </xf>
    <xf numFmtId="178" fontId="26" fillId="0" borderId="7" xfId="0" applyNumberFormat="1" applyFont="1" applyFill="1" applyBorder="1" applyAlignment="1">
      <alignment horizontal="center" vertical="center" wrapText="1"/>
    </xf>
    <xf numFmtId="178" fontId="26" fillId="0" borderId="14" xfId="0" applyNumberFormat="1" applyFont="1" applyFill="1" applyBorder="1" applyAlignment="1">
      <alignment horizontal="center" vertical="center" wrapText="1"/>
    </xf>
    <xf numFmtId="178" fontId="26" fillId="0" borderId="15" xfId="0" applyNumberFormat="1" applyFont="1" applyFill="1" applyBorder="1" applyAlignment="1">
      <alignment horizontal="center" vertical="center" wrapText="1"/>
    </xf>
    <xf numFmtId="179" fontId="27" fillId="0" borderId="1" xfId="0" applyNumberFormat="1" applyFont="1" applyFill="1" applyBorder="1" applyAlignment="1">
      <alignment horizontal="left" vertical="center"/>
    </xf>
    <xf numFmtId="0" fontId="29" fillId="0" borderId="0" xfId="0" applyFont="1" applyFill="1" applyBorder="1" applyAlignment="1">
      <alignment vertical="center"/>
    </xf>
    <xf numFmtId="0" fontId="30" fillId="0" borderId="0" xfId="0" applyFont="1" applyFill="1" applyBorder="1" applyAlignment="1">
      <alignment horizontal="center" vertical="center"/>
    </xf>
    <xf numFmtId="0" fontId="30" fillId="0" borderId="0" xfId="0" applyFont="1" applyFill="1" applyBorder="1" applyAlignment="1">
      <alignment vertical="center"/>
    </xf>
    <xf numFmtId="0" fontId="31" fillId="0" borderId="0" xfId="54" applyFont="1" applyFill="1" applyBorder="1" applyAlignment="1">
      <alignment horizontal="center" vertical="center"/>
    </xf>
    <xf numFmtId="0" fontId="31" fillId="0" borderId="7" xfId="54" applyFont="1" applyFill="1" applyBorder="1" applyAlignment="1">
      <alignment horizontal="center" vertical="top"/>
    </xf>
    <xf numFmtId="0" fontId="29" fillId="0" borderId="8" xfId="0" applyFont="1" applyFill="1" applyBorder="1" applyAlignment="1">
      <alignment horizontal="center" vertical="center" wrapText="1"/>
    </xf>
    <xf numFmtId="0" fontId="29" fillId="0" borderId="10" xfId="0" applyFont="1" applyFill="1" applyBorder="1" applyAlignment="1">
      <alignment horizontal="center" vertical="center" wrapText="1"/>
    </xf>
    <xf numFmtId="0" fontId="29" fillId="0" borderId="9" xfId="0" applyFont="1" applyFill="1" applyBorder="1" applyAlignment="1">
      <alignment horizontal="center" vertical="center" wrapText="1"/>
    </xf>
    <xf numFmtId="0" fontId="29" fillId="0" borderId="1" xfId="0" applyFont="1" applyFill="1" applyBorder="1" applyAlignment="1">
      <alignment horizontal="center" vertical="center"/>
    </xf>
    <xf numFmtId="0" fontId="30" fillId="0" borderId="10" xfId="0" applyFont="1" applyFill="1" applyBorder="1" applyAlignment="1">
      <alignment horizontal="center" vertical="center"/>
    </xf>
    <xf numFmtId="0" fontId="29" fillId="0" borderId="1" xfId="0" applyFont="1" applyFill="1" applyBorder="1" applyAlignment="1">
      <alignment horizontal="center" vertical="center" wrapText="1"/>
    </xf>
    <xf numFmtId="0" fontId="6" fillId="0" borderId="4" xfId="0" applyFont="1" applyFill="1" applyBorder="1" applyAlignment="1">
      <alignment horizontal="center" vertical="center"/>
    </xf>
    <xf numFmtId="0" fontId="32" fillId="0" borderId="1" xfId="0" applyFont="1" applyFill="1" applyBorder="1" applyAlignment="1">
      <alignment horizontal="center" vertical="center" wrapText="1"/>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33" fillId="0" borderId="8" xfId="0" applyFont="1" applyFill="1" applyBorder="1" applyAlignment="1">
      <alignment horizontal="center" vertical="center" wrapText="1"/>
    </xf>
    <xf numFmtId="0" fontId="29" fillId="0" borderId="12" xfId="0" applyFont="1" applyFill="1" applyBorder="1" applyAlignment="1">
      <alignment horizontal="left" vertical="top" wrapText="1"/>
    </xf>
    <xf numFmtId="0" fontId="0" fillId="0" borderId="0" xfId="51" applyAlignment="1"/>
    <xf numFmtId="0" fontId="0" fillId="0" borderId="0" xfId="51">
      <alignment vertical="center"/>
    </xf>
    <xf numFmtId="0" fontId="31" fillId="0" borderId="0" xfId="51" applyFont="1" applyAlignment="1">
      <alignment horizontal="center" vertical="center"/>
    </xf>
    <xf numFmtId="0" fontId="31" fillId="0" borderId="7" xfId="51" applyFont="1" applyBorder="1" applyAlignment="1">
      <alignment horizontal="center" vertical="top"/>
    </xf>
    <xf numFmtId="0" fontId="10" fillId="0" borderId="1" xfId="51" applyFont="1" applyBorder="1" applyAlignment="1">
      <alignment horizontal="center" vertical="center" wrapText="1"/>
    </xf>
    <xf numFmtId="10" fontId="10" fillId="0" borderId="11" xfId="51" applyNumberFormat="1" applyFont="1" applyBorder="1" applyAlignment="1">
      <alignment horizontal="center" vertical="center" wrapText="1"/>
    </xf>
    <xf numFmtId="0" fontId="10" fillId="0" borderId="12" xfId="51" applyFont="1" applyBorder="1" applyAlignment="1">
      <alignment horizontal="center" vertical="center" wrapText="1"/>
    </xf>
    <xf numFmtId="0" fontId="10" fillId="0" borderId="1" xfId="51" applyFont="1" applyBorder="1" applyAlignment="1">
      <alignment horizontal="center" vertical="center"/>
    </xf>
    <xf numFmtId="0" fontId="10" fillId="0" borderId="8" xfId="51" applyFont="1" applyBorder="1" applyAlignment="1">
      <alignment horizontal="center" vertical="center" wrapText="1"/>
    </xf>
    <xf numFmtId="0" fontId="10" fillId="0" borderId="10" xfId="51" applyFont="1" applyBorder="1" applyAlignment="1">
      <alignment horizontal="center" vertical="center" wrapText="1"/>
    </xf>
    <xf numFmtId="0" fontId="10" fillId="0" borderId="16" xfId="51" applyFont="1" applyBorder="1" applyAlignment="1">
      <alignment horizontal="center" vertical="center" wrapText="1"/>
    </xf>
    <xf numFmtId="0" fontId="10" fillId="0" borderId="0" xfId="51" applyFont="1" applyBorder="1" applyAlignment="1">
      <alignment horizontal="center" vertical="center" wrapText="1"/>
    </xf>
    <xf numFmtId="10" fontId="10" fillId="0" borderId="8" xfId="51" applyNumberFormat="1" applyFont="1" applyBorder="1" applyAlignment="1">
      <alignment horizontal="center" vertical="center" wrapText="1"/>
    </xf>
    <xf numFmtId="14" fontId="10" fillId="0" borderId="1" xfId="51" applyNumberFormat="1" applyFont="1" applyBorder="1" applyAlignment="1">
      <alignment horizontal="center" vertical="center"/>
    </xf>
    <xf numFmtId="0" fontId="10" fillId="0" borderId="13" xfId="51" applyFont="1" applyBorder="1" applyAlignment="1">
      <alignment horizontal="center" vertical="center" wrapText="1"/>
    </xf>
    <xf numFmtId="0" fontId="10" fillId="0" borderId="7" xfId="51" applyFont="1" applyBorder="1" applyAlignment="1">
      <alignment horizontal="center" vertical="center" wrapText="1"/>
    </xf>
    <xf numFmtId="0" fontId="10" fillId="0" borderId="4" xfId="51" applyFont="1" applyBorder="1" applyAlignment="1">
      <alignment horizontal="center" vertical="center" wrapText="1"/>
    </xf>
    <xf numFmtId="0" fontId="34" fillId="0" borderId="1" xfId="68" applyFont="1" applyBorder="1" applyAlignment="1">
      <alignment horizontal="center" vertical="center"/>
    </xf>
    <xf numFmtId="0" fontId="10" fillId="0" borderId="1" xfId="51" applyFont="1" applyFill="1" applyBorder="1" applyAlignment="1">
      <alignment horizontal="center" vertical="center"/>
    </xf>
    <xf numFmtId="0" fontId="10" fillId="0" borderId="8" xfId="51" applyFont="1" applyBorder="1" applyAlignment="1">
      <alignment horizontal="center" vertical="center"/>
    </xf>
    <xf numFmtId="0" fontId="10" fillId="0" borderId="10" xfId="51" applyFont="1" applyBorder="1" applyAlignment="1">
      <alignment horizontal="center" vertical="center"/>
    </xf>
    <xf numFmtId="0" fontId="10" fillId="0" borderId="5" xfId="51" applyFont="1" applyBorder="1" applyAlignment="1">
      <alignment horizontal="center" vertical="center" wrapText="1"/>
    </xf>
    <xf numFmtId="0" fontId="10" fillId="0" borderId="6" xfId="51" applyFont="1" applyBorder="1" applyAlignment="1">
      <alignment horizontal="center" vertical="center" wrapText="1"/>
    </xf>
    <xf numFmtId="0" fontId="10" fillId="0" borderId="1" xfId="51" applyFont="1" applyBorder="1" applyAlignment="1">
      <alignment horizontal="center" vertical="center" textRotation="255"/>
    </xf>
    <xf numFmtId="0" fontId="35" fillId="0" borderId="1" xfId="51" applyFont="1" applyBorder="1" applyAlignment="1">
      <alignment horizontal="center" vertical="center" wrapText="1"/>
    </xf>
    <xf numFmtId="0" fontId="10" fillId="0" borderId="1" xfId="51" applyFont="1" applyBorder="1" applyAlignment="1">
      <alignment vertical="center" wrapText="1"/>
    </xf>
    <xf numFmtId="0" fontId="10" fillId="0" borderId="1" xfId="51" applyFont="1" applyBorder="1">
      <alignment vertical="center"/>
    </xf>
    <xf numFmtId="0" fontId="19" fillId="0" borderId="1" xfId="51" applyFont="1" applyBorder="1" applyAlignment="1">
      <alignment vertical="center" wrapText="1"/>
    </xf>
    <xf numFmtId="0" fontId="19" fillId="0" borderId="1" xfId="51" applyFont="1" applyBorder="1">
      <alignment vertical="center"/>
    </xf>
    <xf numFmtId="0" fontId="10" fillId="0" borderId="8" xfId="51" applyFont="1" applyBorder="1">
      <alignment vertical="center"/>
    </xf>
    <xf numFmtId="0" fontId="19" fillId="0" borderId="8" xfId="51" applyFont="1" applyBorder="1">
      <alignment vertical="center"/>
    </xf>
    <xf numFmtId="0" fontId="19" fillId="0" borderId="10" xfId="51" applyFont="1" applyBorder="1">
      <alignment vertical="center"/>
    </xf>
    <xf numFmtId="0" fontId="36" fillId="0" borderId="1" xfId="51" applyFont="1" applyBorder="1" applyAlignment="1">
      <alignment horizontal="left" vertical="center" wrapText="1"/>
    </xf>
    <xf numFmtId="0" fontId="10" fillId="0" borderId="1" xfId="51" applyFont="1" applyBorder="1" applyAlignment="1">
      <alignment horizontal="left" vertical="center" wrapText="1"/>
    </xf>
    <xf numFmtId="10" fontId="37" fillId="3" borderId="8" xfId="26" applyNumberFormat="1" applyFont="1" applyBorder="1" applyAlignment="1">
      <alignment horizontal="center" vertical="center" wrapText="1"/>
    </xf>
    <xf numFmtId="10" fontId="37" fillId="3" borderId="10" xfId="26" applyNumberFormat="1" applyFont="1" applyBorder="1" applyAlignment="1">
      <alignment horizontal="center" vertical="center" wrapText="1"/>
    </xf>
    <xf numFmtId="10" fontId="38" fillId="3" borderId="1" xfId="26" applyNumberFormat="1" applyFont="1" applyBorder="1" applyAlignment="1">
      <alignment horizontal="center" vertical="center" wrapText="1"/>
    </xf>
    <xf numFmtId="0" fontId="37" fillId="4" borderId="4" xfId="34" applyFont="1" applyBorder="1" applyAlignment="1">
      <alignment horizontal="center" vertical="center"/>
    </xf>
    <xf numFmtId="0" fontId="38" fillId="4" borderId="1" xfId="34" applyFont="1" applyBorder="1" applyAlignment="1">
      <alignment horizontal="left" vertical="center" wrapText="1"/>
    </xf>
    <xf numFmtId="0" fontId="38" fillId="5" borderId="1" xfId="46" applyBorder="1" applyAlignment="1">
      <alignment horizontal="left" vertical="center" wrapText="1"/>
    </xf>
    <xf numFmtId="10" fontId="38" fillId="3" borderId="1" xfId="26" applyNumberFormat="1" applyBorder="1" applyAlignment="1">
      <alignment horizontal="center" vertical="center" wrapText="1"/>
    </xf>
    <xf numFmtId="0" fontId="37" fillId="4" borderId="6" xfId="34" applyFont="1" applyBorder="1" applyAlignment="1">
      <alignment horizontal="center" vertical="center"/>
    </xf>
    <xf numFmtId="0" fontId="37" fillId="4" borderId="1" xfId="34" applyFont="1" applyBorder="1" applyAlignment="1">
      <alignment horizontal="center" vertical="center"/>
    </xf>
    <xf numFmtId="178" fontId="37" fillId="3" borderId="8" xfId="26" applyNumberFormat="1" applyFont="1" applyBorder="1" applyAlignment="1">
      <alignment horizontal="center" vertical="center" wrapText="1"/>
    </xf>
    <xf numFmtId="178" fontId="37" fillId="3" borderId="10" xfId="26" applyNumberFormat="1" applyFont="1" applyBorder="1" applyAlignment="1">
      <alignment horizontal="center" vertical="center" wrapText="1"/>
    </xf>
    <xf numFmtId="9" fontId="38" fillId="3" borderId="1" xfId="26" applyNumberFormat="1" applyBorder="1" applyAlignment="1">
      <alignment horizontal="center" vertical="center" wrapText="1"/>
    </xf>
    <xf numFmtId="0" fontId="38" fillId="4" borderId="1" xfId="34" applyFont="1" applyBorder="1" applyAlignment="1">
      <alignment horizontal="center" vertical="center"/>
    </xf>
    <xf numFmtId="0" fontId="38" fillId="5" borderId="1" xfId="46" applyBorder="1" applyAlignment="1">
      <alignment horizontal="center" vertical="center"/>
    </xf>
    <xf numFmtId="10" fontId="37" fillId="3" borderId="8" xfId="26" applyNumberFormat="1" applyFont="1" applyBorder="1" applyAlignment="1">
      <alignment horizontal="center" vertical="center"/>
    </xf>
    <xf numFmtId="10" fontId="37" fillId="3" borderId="10" xfId="26" applyNumberFormat="1" applyFont="1" applyBorder="1" applyAlignment="1">
      <alignment horizontal="center" vertical="center"/>
    </xf>
    <xf numFmtId="177" fontId="38" fillId="3" borderId="1" xfId="26" applyNumberFormat="1" applyBorder="1" applyAlignment="1">
      <alignment horizontal="center" vertical="center"/>
    </xf>
    <xf numFmtId="0" fontId="38" fillId="5" borderId="1" xfId="46" applyBorder="1" applyAlignment="1">
      <alignment horizontal="left" vertical="center"/>
    </xf>
    <xf numFmtId="0" fontId="38" fillId="4" borderId="1" xfId="34" applyBorder="1" applyAlignment="1">
      <alignment horizontal="center" vertical="center"/>
    </xf>
    <xf numFmtId="177" fontId="38" fillId="4" borderId="1" xfId="34" applyNumberFormat="1" applyFont="1" applyBorder="1" applyAlignment="1">
      <alignment horizontal="center" vertical="center"/>
    </xf>
    <xf numFmtId="177" fontId="38" fillId="5" borderId="1" xfId="46" applyNumberFormat="1" applyBorder="1" applyAlignment="1">
      <alignment horizontal="left" vertical="center"/>
    </xf>
    <xf numFmtId="0" fontId="37" fillId="4" borderId="10" xfId="34" applyFont="1" applyBorder="1" applyAlignment="1">
      <alignment horizontal="center" vertical="center"/>
    </xf>
    <xf numFmtId="0" fontId="38" fillId="4" borderId="1" xfId="34" applyBorder="1" applyAlignment="1">
      <alignment horizontal="center" vertical="center" wrapText="1"/>
    </xf>
    <xf numFmtId="176" fontId="38" fillId="3" borderId="1" xfId="26" applyNumberFormat="1" applyBorder="1" applyAlignment="1">
      <alignment horizontal="center" vertical="center" wrapText="1"/>
    </xf>
    <xf numFmtId="0" fontId="38" fillId="5" borderId="1" xfId="46" applyBorder="1" applyAlignment="1">
      <alignment horizontal="center" vertical="center" wrapText="1"/>
    </xf>
    <xf numFmtId="0" fontId="38" fillId="4" borderId="1" xfId="34" applyNumberFormat="1" applyBorder="1" applyAlignment="1">
      <alignment horizontal="center" vertical="center"/>
    </xf>
    <xf numFmtId="10" fontId="37" fillId="3" borderId="1" xfId="26" applyNumberFormat="1" applyFont="1" applyBorder="1" applyAlignment="1">
      <alignment horizontal="center" vertical="center"/>
    </xf>
    <xf numFmtId="0" fontId="37" fillId="4" borderId="1" xfId="34" applyFont="1" applyBorder="1" applyAlignment="1">
      <alignment horizontal="center" vertical="center" wrapText="1"/>
    </xf>
    <xf numFmtId="0" fontId="38" fillId="4" borderId="1" xfId="34" applyBorder="1" applyAlignment="1">
      <alignment horizontal="left" vertical="center" wrapText="1"/>
    </xf>
    <xf numFmtId="0" fontId="38" fillId="5" borderId="1" xfId="46" applyBorder="1" applyAlignment="1">
      <alignment horizontal="left" wrapText="1"/>
    </xf>
    <xf numFmtId="0" fontId="38" fillId="4" borderId="11" xfId="34" applyBorder="1" applyAlignment="1">
      <alignment horizontal="left" vertical="center" wrapText="1"/>
    </xf>
    <xf numFmtId="0" fontId="38" fillId="4" borderId="12" xfId="34" applyBorder="1" applyAlignment="1">
      <alignment horizontal="left" vertical="center" wrapText="1"/>
    </xf>
    <xf numFmtId="0" fontId="38" fillId="4" borderId="14" xfId="34" applyBorder="1" applyAlignment="1">
      <alignment horizontal="left" vertical="center" wrapText="1"/>
    </xf>
    <xf numFmtId="0" fontId="38" fillId="5" borderId="10" xfId="46" applyBorder="1" applyAlignment="1">
      <alignment horizontal="left" vertical="center" wrapText="1"/>
    </xf>
    <xf numFmtId="0" fontId="38" fillId="4" borderId="16" xfId="34" applyBorder="1" applyAlignment="1">
      <alignment horizontal="left" vertical="center" wrapText="1"/>
    </xf>
    <xf numFmtId="0" fontId="38" fillId="4" borderId="0" xfId="34" applyBorder="1" applyAlignment="1">
      <alignment horizontal="left" vertical="center" wrapText="1"/>
    </xf>
    <xf numFmtId="0" fontId="38" fillId="4" borderId="17" xfId="34" applyBorder="1" applyAlignment="1">
      <alignment horizontal="left" vertical="center" wrapText="1"/>
    </xf>
    <xf numFmtId="0" fontId="38" fillId="4" borderId="13" xfId="34" applyBorder="1" applyAlignment="1">
      <alignment horizontal="left" vertical="center" wrapText="1"/>
    </xf>
    <xf numFmtId="0" fontId="38" fillId="4" borderId="7" xfId="34" applyBorder="1" applyAlignment="1">
      <alignment horizontal="left" vertical="center" wrapText="1"/>
    </xf>
    <xf numFmtId="0" fontId="38" fillId="4" borderId="15" xfId="34" applyBorder="1" applyAlignment="1">
      <alignment horizontal="left" vertical="center" wrapText="1"/>
    </xf>
    <xf numFmtId="0" fontId="37" fillId="6" borderId="1" xfId="42" applyFont="1" applyBorder="1" applyAlignment="1">
      <alignment horizontal="center" vertical="center"/>
    </xf>
    <xf numFmtId="0" fontId="38" fillId="6" borderId="1" xfId="42" applyFont="1" applyBorder="1" applyAlignment="1">
      <alignment horizontal="left" vertical="center"/>
    </xf>
    <xf numFmtId="0" fontId="38" fillId="6" borderId="1" xfId="42" applyBorder="1" applyAlignment="1">
      <alignment horizontal="left" vertical="center"/>
    </xf>
    <xf numFmtId="0" fontId="38" fillId="6" borderId="1" xfId="42" applyBorder="1" applyAlignment="1">
      <alignment horizontal="left" vertical="center" wrapText="1"/>
    </xf>
    <xf numFmtId="0" fontId="38" fillId="6" borderId="1" xfId="42" applyBorder="1" applyAlignment="1">
      <alignment vertical="center"/>
    </xf>
    <xf numFmtId="0" fontId="0" fillId="0" borderId="0" xfId="54" applyNumberFormat="1" applyFont="1" applyAlignment="1" quotePrefix="1"/>
    <xf numFmtId="0" fontId="2" fillId="0" borderId="1" xfId="0" applyFont="1" applyFill="1" applyBorder="1" applyAlignment="1" quotePrefix="1">
      <alignment horizontal="center" vertical="center" wrapText="1"/>
    </xf>
  </cellXfs>
  <cellStyles count="7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8 2" xfId="50"/>
    <cellStyle name="常规 2 2 2" xfId="51"/>
    <cellStyle name="常规 2 2 3" xfId="52"/>
    <cellStyle name="常规 3 2" xfId="53"/>
    <cellStyle name="常规 2 2" xfId="54"/>
    <cellStyle name="常规 2 3" xfId="55"/>
    <cellStyle name="常规 10" xfId="56"/>
    <cellStyle name="0,0&#13;&#10;NA&#13;&#10;" xfId="57"/>
    <cellStyle name="常规 2 3 2" xfId="58"/>
    <cellStyle name="常规 10 2" xfId="59"/>
    <cellStyle name="常规 2 4" xfId="60"/>
    <cellStyle name="常规 11" xfId="61"/>
    <cellStyle name="常规 2" xfId="62"/>
    <cellStyle name="常规 3" xfId="63"/>
    <cellStyle name="常规 4" xfId="64"/>
    <cellStyle name="常规 4 2" xfId="65"/>
    <cellStyle name="常规 4 3" xfId="66"/>
    <cellStyle name="常规 5" xfId="67"/>
    <cellStyle name="常规 6 2" xfId="68"/>
    <cellStyle name="常规 7" xfId="69"/>
    <cellStyle name="常规 8" xfId="70"/>
    <cellStyle name="常规 9" xfId="71"/>
    <cellStyle name="常规 9 2" xfId="72"/>
    <cellStyle name="常规 9 2 2" xfId="73"/>
    <cellStyle name="普通_其他概算" xfId="74"/>
    <cellStyle name="适中 3" xfId="75"/>
    <cellStyle name="样式 1" xfId="76"/>
    <cellStyle name="Normal" xfId="77"/>
  </cellStyles>
  <tableStyles count="0" defaultTableStyle="TableStyleMedium9" defaultPivotStyle="PivotStyleLight16"/>
  <colors>
    <mruColors>
      <color rgb="00CCFFFF"/>
      <color rgb="00FFCC99"/>
      <color rgb="00CCCCFF"/>
      <color rgb="00CCFFCC"/>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6" Type="http://schemas.openxmlformats.org/officeDocument/2006/relationships/styles" Target="styles.xml"/><Relationship Id="rId35" Type="http://schemas.openxmlformats.org/officeDocument/2006/relationships/sharedStrings" Target="sharedStrings.xml"/><Relationship Id="rId34" Type="http://schemas.openxmlformats.org/officeDocument/2006/relationships/theme" Target="theme/theme1.xml"/><Relationship Id="rId33" Type="http://schemas.openxmlformats.org/officeDocument/2006/relationships/externalLink" Target="externalLinks/externalLink22.xml"/><Relationship Id="rId32" Type="http://schemas.openxmlformats.org/officeDocument/2006/relationships/externalLink" Target="externalLinks/externalLink21.xml"/><Relationship Id="rId31" Type="http://schemas.openxmlformats.org/officeDocument/2006/relationships/externalLink" Target="externalLinks/externalLink20.xml"/><Relationship Id="rId30" Type="http://schemas.openxmlformats.org/officeDocument/2006/relationships/externalLink" Target="externalLinks/externalLink19.xml"/><Relationship Id="rId3" Type="http://schemas.openxmlformats.org/officeDocument/2006/relationships/worksheet" Target="worksheets/sheet3.xml"/><Relationship Id="rId29" Type="http://schemas.openxmlformats.org/officeDocument/2006/relationships/externalLink" Target="externalLinks/externalLink18.xml"/><Relationship Id="rId28" Type="http://schemas.openxmlformats.org/officeDocument/2006/relationships/externalLink" Target="externalLinks/externalLink17.xml"/><Relationship Id="rId27" Type="http://schemas.openxmlformats.org/officeDocument/2006/relationships/externalLink" Target="externalLinks/externalLink16.xml"/><Relationship Id="rId26" Type="http://schemas.openxmlformats.org/officeDocument/2006/relationships/externalLink" Target="externalLinks/externalLink15.xml"/><Relationship Id="rId25" Type="http://schemas.openxmlformats.org/officeDocument/2006/relationships/externalLink" Target="externalLinks/externalLink14.xml"/><Relationship Id="rId24" Type="http://schemas.openxmlformats.org/officeDocument/2006/relationships/externalLink" Target="externalLinks/externalLink13.xml"/><Relationship Id="rId23" Type="http://schemas.openxmlformats.org/officeDocument/2006/relationships/externalLink" Target="externalLinks/externalLink12.xml"/><Relationship Id="rId22" Type="http://schemas.openxmlformats.org/officeDocument/2006/relationships/externalLink" Target="externalLinks/externalLink11.xml"/><Relationship Id="rId21" Type="http://schemas.openxmlformats.org/officeDocument/2006/relationships/externalLink" Target="externalLinks/externalLink10.xml"/><Relationship Id="rId20" Type="http://schemas.openxmlformats.org/officeDocument/2006/relationships/externalLink" Target="externalLinks/externalLink9.xml"/><Relationship Id="rId2" Type="http://schemas.openxmlformats.org/officeDocument/2006/relationships/worksheet" Target="worksheets/sheet2.xml"/><Relationship Id="rId19" Type="http://schemas.openxmlformats.org/officeDocument/2006/relationships/externalLink" Target="externalLinks/externalLink8.xml"/><Relationship Id="rId18" Type="http://schemas.openxmlformats.org/officeDocument/2006/relationships/externalLink" Target="externalLinks/externalLink7.xml"/><Relationship Id="rId17" Type="http://schemas.openxmlformats.org/officeDocument/2006/relationships/externalLink" Target="externalLinks/externalLink6.xml"/><Relationship Id="rId16" Type="http://schemas.openxmlformats.org/officeDocument/2006/relationships/externalLink" Target="externalLinks/externalLink5.xml"/><Relationship Id="rId15" Type="http://schemas.openxmlformats.org/officeDocument/2006/relationships/externalLink" Target="externalLinks/externalLink4.xml"/><Relationship Id="rId14" Type="http://schemas.openxmlformats.org/officeDocument/2006/relationships/externalLink" Target="externalLinks/externalLink3.xml"/><Relationship Id="rId13" Type="http://schemas.openxmlformats.org/officeDocument/2006/relationships/externalLink" Target="externalLinks/externalLink2.xml"/><Relationship Id="rId12" Type="http://schemas.openxmlformats.org/officeDocument/2006/relationships/externalLink" Target="externalLinks/externalLink1.xml"/><Relationship Id="rId11" Type="http://schemas.openxmlformats.org/officeDocument/2006/relationships/customXml" Target="../customXml/item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390525</xdr:colOff>
      <xdr:row>0</xdr:row>
      <xdr:rowOff>63500</xdr:rowOff>
    </xdr:from>
    <xdr:to>
      <xdr:col>5</xdr:col>
      <xdr:colOff>1720850</xdr:colOff>
      <xdr:row>1</xdr:row>
      <xdr:rowOff>60325</xdr:rowOff>
    </xdr:to>
    <xdr:pic>
      <xdr:nvPicPr>
        <xdr:cNvPr id="2" name="11875FA4-B263-4FB5-9052-7E12DCA7BDF3-1" descr="C:/Users/vhuangzelun940418/AppData/Local/Temp/et.jcrjIlet"/>
        <xdr:cNvPicPr>
          <a:picLocks noChangeAspect="1"/>
        </xdr:cNvPicPr>
      </xdr:nvPicPr>
      <xdr:blipFill>
        <a:blip r:embed="rId1"/>
        <a:stretch>
          <a:fillRect/>
        </a:stretch>
      </xdr:blipFill>
      <xdr:spPr>
        <a:xfrm>
          <a:off x="8553450" y="63500"/>
          <a:ext cx="1330325" cy="56832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219075</xdr:colOff>
      <xdr:row>30</xdr:row>
      <xdr:rowOff>6350</xdr:rowOff>
    </xdr:from>
    <xdr:to>
      <xdr:col>8</xdr:col>
      <xdr:colOff>412750</xdr:colOff>
      <xdr:row>39</xdr:row>
      <xdr:rowOff>51435</xdr:rowOff>
    </xdr:to>
    <xdr:pic>
      <xdr:nvPicPr>
        <xdr:cNvPr id="3" name="图片 2" descr="图片1"/>
        <xdr:cNvPicPr>
          <a:picLocks noChangeAspect="1"/>
        </xdr:cNvPicPr>
      </xdr:nvPicPr>
      <xdr:blipFill>
        <a:blip r:embed="rId1"/>
        <a:stretch>
          <a:fillRect/>
        </a:stretch>
      </xdr:blipFill>
      <xdr:spPr>
        <a:xfrm>
          <a:off x="219075" y="6513830"/>
          <a:ext cx="5451475" cy="16738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y%20Documents\&#25991;&#21326;&#21464;~1\&#33459;&#33391;&#35299;&#2604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TS01\jhc\unzipped\Eastern%20Airline%20FE\Spares\FILES\SMCTS2\SMCTSSP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TS01\jhc\unzipped\Eastern%20Airline%20FE\GP\GP_Ph1\SBB-OIs\Hel-OI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TS01\jhc\unzipped\Eastern%20Airline%20FE\GP\tamer\WINDOWS\GP_A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TS01\jhc\CHR\ARBEJDE\Q4D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zzy--&#35797;\JG2012--&#24066;&#23616;&#25216;&#25913;\JHJG120130--&#25581;&#35199;&#30005;&#21387;&#30417;&#27979;&#28857;&#25216;&#25913;&#24037;&#31243;\12.07.05--&#25581;&#38451;&#20379;&#30005;&#23616;14&#20010;110kV&#21464;&#30005;&#31449;&#25509;&#20837;&#35843;&#24230;&#25968;&#25454;&#32593;&#33258;&#21160;&#21270;&#25913;&#36896;&#24037;&#3124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TS01\jhc\unzipped\Eastern%20Airline%20FE\Backup%20of%20Backup%20of%20LINDA%20LISTONE.xlk"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WINDOWS\TEMP\GOLDPYR4\ARENTO\TOOLBOX.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TS01\jhc\unzipped\Eastern%20Airline%20FE\fnl-gp2\ToolboxGP\Kor\OSP_Becht_Fi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zzy--&#35797;\JG2012--&#24066;&#23616;&#25216;&#25913;\JHJG120052--&#25581;&#38451;&#20379;&#30005;&#23616;&#35843;&#24230;&#25968;&#25454;&#32593;&#20108;&#26399;&#24037;&#31243;\POWER%20ASSUMPTION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NTS01\jhc\unzipped\Eastern%20Airline%20FE\GP\tamer\DOS\TEMP\GPTLBX90.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Startup" Target="G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37049;&#30340;&#25991;&#20214;\&#25105;&#30340;&#24037;&#31243;\2012&#24180;&#24037;&#31243;\20120620-&#38451;&#26149;&#23616;&#30005;&#33021;&#34920;&#36718;&#25442;&#39033;&#30446;&#26368;&#39640;&#38480;&#20215;(1&#20010;)\&#38480;&#20215;\&#23553;&#38754;&#25171;&#21360;(&#19981;&#24102;&#32534;&#2149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Xd_doc\2016&#24180;&#20849;&#20139;&#36164;&#26009;&#30424;\&#25105;&#30340;&#24037;&#31243;&#25991;&#20214;\2006&#24180;&#25237;&#26631;&#25991;&#20214;\&#38750;&#20013;&#26631;&#24037;&#31243;\220kV&#21464;&#30005;&#31449;\220kV&#19996;&#33694;&#19971;&#26143;&#21464;&#30005;&#31449;\220kV&#39640;&#40654;(&#26093;&#21319;)&#21464;&#30005;&#3144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24037;&#20316;&#31354;&#38388;\2009&#24180;&#24037;&#31243;&#39044;&#32467;&#31639;\09&#32467;&#31639;&#24037;&#31243;\&#25581;&#19996;&#21439;2008&#24180;&#27665;&#24515;&#20892;&#32593;&#25913;&#36896;&#24037;&#31243;&#65288;&#20108;&#26631;&#27573;&#65289;\&#25581;&#19996;&#20108;&#26631;&#27573;&#32467;&#31639;&#65288;&#23457;&#26680;&#65289;\0.4KV&#28846;&#21488;&#19996;&#23725;&#26449;&#32447;&#36335;&#25913;&#36896;&#24037;&#31243;\&#20302;&#21387;&#32467;&#31639;&#349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production\2007\039-20070716-&#28251;&#27743;110kV&#36755;&#21464;&#30005;&#24037;&#31243;-&#26368;&#39640;&#38480;&#20215;\&#39044;&#32467;&#31639;&#23457;&#26680;&#28165;&#21333;&#21644;&#23553;&#38754;(061120&#26222;&#36890;&#27169;&#26495;).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DOCUME~1\LUOWAN~1\LOCALS~1\Temp\Rar$DI00.797\WORK\&#30005;&#21147;\&#39044;&#31639;\&#26032;&#23528;\1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zzy--&#35797;\JG2012--&#24066;&#23616;&#25216;&#25913;\&#24800;&#26469;%20%2010kV&#33909;&#19996;&#65292;&#33909;&#35199;&#32447;&#32593;&#26550;&#23436;&#21892;&#24037;&#31243;\&#33909;&#19996;&#12289;&#33909;&#35199;&#23548;&#20986;&#30005;&#23376;&#29256;\&#29289;&#27969;&#20013;&#24515;&#35013;&#20462;&#25913;&#36896;&#32467;&#31639;\&#27833;&#22353;&#27700;&#27877;&#21378;&#32467;&#31639;\&#24037;&#31243;&#37327;&#35745;&#31639;&#24213;&#31295;\&#38050;&#31563;&#65288;&#32467;&#31639;&#6528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Xd_doc\2016&#24180;&#20849;&#20139;&#36164;&#26009;&#30424;\&#24037;&#20316;&#34180;\2006&#24180;&#25991;&#20214;&#22841;\&#24191;&#24030;220kV&#23425;&#35199;&#24037;&#31243;&#65288;&#23436;&#32467;&#65289;\&#23425;&#35199;&#21464;&#30005;&#31449;&#26631;&#24213;&#31532;&#19968;&#29256;\&#39044;&#31639;&#2007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production\2007\039-20070716-&#28251;&#27743;110kV&#36755;&#21464;&#30005;&#24037;&#31243;-&#26368;&#39640;&#38480;&#20215;\&#39044;&#32467;&#31639;&#32534;&#21046;&#28165;&#21333;&#21644;&#23553;&#38754;&#65288;061120&#26222;&#36890;&#27169;&#26495;&#6528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DOCUME~1\Owner\LOCALS~1\Temp\My%20Documents\&#25991;&#21326;&#21464;~1\&#33459;&#33391;&#35299;&#26045;.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25935;\&#24800;&#24030;&#23616;&#24037;&#31243;\My%20Documents\&#25991;&#21326;&#21464;~1\&#33459;&#33391;&#35299;&#26045;.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 val="表三甲"/>
      <sheetName val="Main"/>
      <sheetName val="混凝土杆材料"/>
      <sheetName val="_湖镇所新增圩镇线F22 桥头#2配变解决圩镇线F22 桥头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eqpmad2"/>
    </sheetNames>
    <sheetDataSet>
      <sheetData sheetId="0"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SW-TEO"/>
    </sheetNames>
    <sheetDataSet>
      <sheetData sheetId="0"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Financ. Overview"/>
      <sheetName val="Toolbox"/>
    </sheetNames>
    <sheetDataSet>
      <sheetData sheetId="0" refreshError="1"/>
      <sheetData sheetId="1"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Main"/>
    </sheetNames>
    <sheetDataSet>
      <sheetData sheetId="0"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12.07"/>
    </sheetNames>
    <definedNames>
      <definedName name="Module.Prix_SMC"/>
    </definedNames>
    <sheetDataSet>
      <sheetData sheetId="0"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Open"/>
    </sheetNames>
    <sheetDataSet>
      <sheetData sheetId="0"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Toolbox"/>
    </sheetNames>
    <sheetDataSet>
      <sheetData sheetId="0"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G.1R-Shou COP Gf"/>
    </sheetNames>
    <sheetDataSet>
      <sheetData sheetId="0"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POWER ASSUMPTIONS"/>
    </sheetNames>
    <sheetDataSet>
      <sheetData sheetId="0"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Toolbox"/>
    </sheetNames>
    <sheetDataSet>
      <sheetData sheetId="0"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表三甲0"/>
      <sheetName val="表三甲"/>
      <sheetName val="架线附表"/>
      <sheetName val="杆塔附表"/>
      <sheetName val="附件附表"/>
      <sheetName val="基础附表"/>
      <sheetName val="基础材料"/>
      <sheetName val="设备预算表"/>
      <sheetName val="Open"/>
      <sheetName val="Tool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招标统计（带编号）"/>
      <sheetName val="审核封面（带编号）"/>
    </sheetNames>
    <sheetDataSet>
      <sheetData sheetId="0" refreshError="1"/>
      <sheetData sheetId="1"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编制说明"/>
      <sheetName val="总报价表(一)"/>
      <sheetName val="建筑工程取费汇总表（二）"/>
      <sheetName val="安装取费汇总表（三）取消"/>
      <sheetName val="其它费用报价表（四）"/>
      <sheetName val="设备报价表"/>
      <sheetName val="编制年价差（五）"/>
      <sheetName val="建筑工程表(表六)"/>
      <sheetName val="材料价差计算表（九）"/>
      <sheetName val="费率表"/>
      <sheetName val="主要材料价差计算表"/>
      <sheetName val="DATA"/>
      <sheetName val="土建定额库"/>
      <sheetName val="安装定额库"/>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封面"/>
      <sheetName val="汇总表1"/>
      <sheetName val="独立费"/>
      <sheetName val="汇总表2"/>
      <sheetName val="结算表"/>
      <sheetName val="材料"/>
      <sheetName val="大小写"/>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数据(普通版)"/>
      <sheetName val="选择工程"/>
      <sheetName val="定案"/>
      <sheetName val="封面"/>
      <sheetName val="计划"/>
      <sheetName val="校审"/>
      <sheetName val="评定"/>
      <sheetName val="出版"/>
      <sheetName val="交付"/>
      <sheetName val="评价"/>
      <sheetName val="归档"/>
      <sheetName val="业绩"/>
      <sheetName val="汇总1"/>
      <sheetName val="汇总2"/>
      <sheetName val="人员"/>
      <sheetName val="建设"/>
      <sheetName val="施工"/>
      <sheetName val="清单和数据(普通版)"/>
      <sheetName val="定案表"/>
      <sheetName val="计划表"/>
      <sheetName val="校审表"/>
      <sheetName val="质量表"/>
      <sheetName val="出版表"/>
      <sheetName val="交付表"/>
      <sheetName val="业绩签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汇总表"/>
      <sheetName val="编制年价差"/>
      <sheetName val="其他费用"/>
      <sheetName val="调试费"/>
      <sheetName val="汇总表(月)"/>
      <sheetName val="编制年价差(月)"/>
      <sheetName val="其他费用(月)"/>
      <sheetName val="调试费(月)"/>
      <sheetName val="汇总表(月1)"/>
      <sheetName val="编制年价差(月1)"/>
      <sheetName val="其他费用(月1)"/>
      <sheetName val="调试费(月1)"/>
      <sheetName val="表二甲"/>
      <sheetName val="表二甲安"/>
      <sheetName val="表三乙"/>
      <sheetName val="表三甲"/>
      <sheetName val="材料价差"/>
      <sheetName val="安人工"/>
      <sheetName val="表三乙汇"/>
      <sheetName val="表三甲汇"/>
      <sheetName val="总报价"/>
      <sheetName val="表一甲"/>
      <sheetName val="建总"/>
      <sheetName val="安总"/>
      <sheetName val="费用表"/>
      <sheetName val="报表"/>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名称表"/>
      <sheetName val="单位重量表"/>
      <sheetName val="封面1 (2)"/>
      <sheetName val="封面"/>
      <sheetName val="汇总表"/>
      <sheetName val="汇总"/>
      <sheetName val="熟料库桩长"/>
      <sheetName val="小计1"/>
      <sheetName val="桩钢筋"/>
      <sheetName val="封面1"/>
      <sheetName val="桩工程量"/>
      <sheetName val="小计2"/>
      <sheetName val="底板"/>
      <sheetName val="小计3"/>
      <sheetName val="地沟"/>
      <sheetName val="小计4"/>
      <sheetName val="门洞和清库门"/>
      <sheetName val="小计5"/>
      <sheetName val="库壁"/>
      <sheetName val="小计6"/>
      <sheetName val="输送"/>
      <sheetName val="小计7"/>
      <sheetName val="斜坡路"/>
      <sheetName val="声测管"/>
      <sheetName val="预埋钢筋及螺栓"/>
      <sheetName val="钢楼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目录"/>
      <sheetName val="投标书"/>
      <sheetName val="编制说明"/>
      <sheetName val="总报价表"/>
      <sheetName val="建筑工程取费汇总表"/>
      <sheetName val="建筑工程预算表"/>
      <sheetName val="安装取费汇总表"/>
      <sheetName val="其它费用报价表"/>
      <sheetName val="设备报价表"/>
      <sheetName val="编制年价差表"/>
      <sheetName val="安装表三"/>
      <sheetName val="主要材料表（投标方）"/>
      <sheetName val="主要材料价差表"/>
      <sheetName val="附表调试费用"/>
      <sheetName val="费率表"/>
      <sheetName val="Sheet1"/>
      <sheetName val="DATA"/>
      <sheetName val="土建定额库"/>
      <sheetName val="安装定额库"/>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项目清单和数据 "/>
      <sheetName val="选择工程"/>
      <sheetName val="封面"/>
      <sheetName val="计划表"/>
      <sheetName val="校审表"/>
      <sheetName val="质量表"/>
      <sheetName val="出版表"/>
      <sheetName val="交付表"/>
      <sheetName val="业绩签名"/>
      <sheetName val="人员"/>
      <sheetName val="建设"/>
      <sheetName val="预结算编制项目清单和数据 "/>
      <sheetName val="选择要打印封面的工程"/>
      <sheetName val="交付签收表"/>
      <sheetName val="资格证人员名单"/>
      <sheetName val="建设单位名称"/>
      <sheetName val="数据 "/>
      <sheetName val="计划"/>
      <sheetName val="校审"/>
      <sheetName val="评定"/>
      <sheetName val="出版"/>
      <sheetName val="交付"/>
      <sheetName val="评价"/>
      <sheetName val="归档"/>
      <sheetName val="业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workbookViewId="0">
      <selection activeCell="C12" sqref="C12"/>
    </sheetView>
  </sheetViews>
  <sheetFormatPr defaultColWidth="9" defaultRowHeight="14.25"/>
  <cols>
    <col min="1" max="2" width="16.625" style="127" customWidth="1"/>
    <col min="3" max="3" width="48.625" style="127" customWidth="1"/>
    <col min="4" max="4" width="24.625" customWidth="1"/>
    <col min="5" max="5" width="40.625" style="87" customWidth="1"/>
    <col min="6" max="7" width="40.625" customWidth="1"/>
    <col min="8" max="9" width="24.625" customWidth="1"/>
    <col min="10" max="10" width="49.875" customWidth="1"/>
  </cols>
  <sheetData>
    <row r="1" ht="39.95" customHeight="1" spans="1:10">
      <c r="A1" s="196" t="s">
        <v>0</v>
      </c>
      <c r="B1" s="197"/>
      <c r="C1" s="198" t="s">
        <v>1</v>
      </c>
      <c r="D1" s="199" t="s">
        <v>2</v>
      </c>
      <c r="E1" s="200" t="s">
        <v>3</v>
      </c>
      <c r="F1" s="200"/>
      <c r="G1" s="200"/>
      <c r="H1" s="201"/>
      <c r="I1" s="201"/>
      <c r="J1" s="236" t="s">
        <v>4</v>
      </c>
    </row>
    <row r="2" ht="39.95" customHeight="1" spans="1:10">
      <c r="A2" s="196" t="s">
        <v>5</v>
      </c>
      <c r="B2" s="197"/>
      <c r="C2" s="202" t="s">
        <v>6</v>
      </c>
      <c r="D2" s="203"/>
      <c r="E2" s="200"/>
      <c r="F2" s="200"/>
      <c r="G2" s="200"/>
      <c r="H2" s="201"/>
      <c r="I2" s="201"/>
      <c r="J2" s="237" t="s">
        <v>7</v>
      </c>
    </row>
    <row r="3" ht="39.95" customHeight="1" spans="1:10">
      <c r="A3" s="196" t="s">
        <v>8</v>
      </c>
      <c r="B3" s="197"/>
      <c r="C3" s="198" t="s">
        <v>9</v>
      </c>
      <c r="D3" s="204" t="s">
        <v>10</v>
      </c>
      <c r="E3" s="200"/>
      <c r="F3" s="200"/>
      <c r="G3" s="200"/>
      <c r="H3" s="201"/>
      <c r="I3" s="201"/>
      <c r="J3" s="237" t="s">
        <v>11</v>
      </c>
    </row>
    <row r="4" ht="39.95" customHeight="1" spans="1:10">
      <c r="A4" s="205" t="s">
        <v>12</v>
      </c>
      <c r="B4" s="206"/>
      <c r="C4" s="207">
        <v>0.06</v>
      </c>
      <c r="D4" s="204" t="s">
        <v>13</v>
      </c>
      <c r="E4" s="208" t="s">
        <v>14</v>
      </c>
      <c r="F4" s="208"/>
      <c r="G4" s="208"/>
      <c r="H4" s="209"/>
      <c r="I4" s="209"/>
      <c r="J4" s="238" t="s">
        <v>15</v>
      </c>
    </row>
    <row r="5" ht="39.95" customHeight="1" spans="1:10">
      <c r="A5" s="210" t="s">
        <v>16</v>
      </c>
      <c r="B5" s="211"/>
      <c r="C5" s="212">
        <v>45237</v>
      </c>
      <c r="D5" s="204" t="s">
        <v>17</v>
      </c>
      <c r="E5" s="208" t="str">
        <f>C2</f>
        <v>广东电网有限责任公司</v>
      </c>
      <c r="F5" s="204" t="s">
        <v>18</v>
      </c>
      <c r="G5" s="208"/>
      <c r="H5" s="213"/>
      <c r="I5" s="213"/>
      <c r="J5" s="238" t="s">
        <v>19</v>
      </c>
    </row>
    <row r="6" ht="39.95" customHeight="1" spans="1:10">
      <c r="A6" s="210" t="s">
        <v>20</v>
      </c>
      <c r="B6" s="211"/>
      <c r="C6" s="198"/>
      <c r="D6" s="204" t="s">
        <v>21</v>
      </c>
      <c r="E6" s="208"/>
      <c r="F6" s="204" t="s">
        <v>22</v>
      </c>
      <c r="G6" s="214"/>
      <c r="H6" s="213"/>
      <c r="I6" s="213"/>
      <c r="J6" s="238" t="s">
        <v>23</v>
      </c>
    </row>
    <row r="7" ht="39.95" customHeight="1" spans="1:10">
      <c r="A7" s="210" t="s">
        <v>24</v>
      </c>
      <c r="B7" s="211"/>
      <c r="C7" s="202">
        <v>0.9</v>
      </c>
      <c r="D7" s="204" t="s">
        <v>25</v>
      </c>
      <c r="E7" s="215"/>
      <c r="F7" s="204" t="s">
        <v>26</v>
      </c>
      <c r="G7" s="215"/>
      <c r="H7" s="216"/>
      <c r="I7" s="216"/>
      <c r="J7" s="238" t="s">
        <v>27</v>
      </c>
    </row>
    <row r="8" ht="39.95" customHeight="1" spans="1:10">
      <c r="A8" s="196" t="s">
        <v>28</v>
      </c>
      <c r="B8" s="197"/>
      <c r="C8" s="202">
        <v>1</v>
      </c>
      <c r="D8" s="217" t="s">
        <v>29</v>
      </c>
      <c r="E8" s="218" t="s">
        <v>30</v>
      </c>
      <c r="F8" s="217" t="s">
        <v>31</v>
      </c>
      <c r="G8" s="218" t="s">
        <v>32</v>
      </c>
      <c r="H8" s="201"/>
      <c r="I8" s="201"/>
      <c r="J8" s="238" t="s">
        <v>33</v>
      </c>
    </row>
    <row r="9" ht="39.95" customHeight="1" spans="1:10">
      <c r="A9" s="196" t="s">
        <v>34</v>
      </c>
      <c r="B9" s="197"/>
      <c r="C9" s="219">
        <v>600</v>
      </c>
      <c r="D9" s="204" t="s">
        <v>35</v>
      </c>
      <c r="E9" s="218" t="s">
        <v>36</v>
      </c>
      <c r="F9" s="218"/>
      <c r="G9" s="218"/>
      <c r="H9" s="220"/>
      <c r="I9" s="220"/>
      <c r="J9" s="238" t="s">
        <v>37</v>
      </c>
    </row>
    <row r="10" ht="39.95" customHeight="1" spans="1:10">
      <c r="A10" s="210" t="s">
        <v>38</v>
      </c>
      <c r="B10" s="211"/>
      <c r="C10" s="198"/>
      <c r="D10" s="204" t="s">
        <v>39</v>
      </c>
      <c r="E10" s="215" t="s">
        <v>40</v>
      </c>
      <c r="F10" s="221">
        <v>2022</v>
      </c>
      <c r="G10" s="208">
        <v>1</v>
      </c>
      <c r="H10" s="209"/>
      <c r="I10" s="209"/>
      <c r="J10" s="238" t="s">
        <v>41</v>
      </c>
    </row>
    <row r="11" ht="39.95" customHeight="1" spans="1:10">
      <c r="A11" s="210" t="s">
        <v>42</v>
      </c>
      <c r="B11" s="211"/>
      <c r="C11" s="198" t="s">
        <v>43</v>
      </c>
      <c r="D11" s="204" t="s">
        <v>44</v>
      </c>
      <c r="E11" s="215"/>
      <c r="F11" s="221">
        <v>2022</v>
      </c>
      <c r="G11" s="208" t="s">
        <v>45</v>
      </c>
      <c r="H11" s="209"/>
      <c r="I11" s="209"/>
      <c r="J11" s="238" t="s">
        <v>46</v>
      </c>
    </row>
    <row r="12" ht="39.95" customHeight="1" spans="1:10">
      <c r="A12" s="222" t="s">
        <v>47</v>
      </c>
      <c r="B12" s="222" t="s">
        <v>48</v>
      </c>
      <c r="C12" s="219">
        <v>889317.4</v>
      </c>
      <c r="D12" s="223" t="s">
        <v>49</v>
      </c>
      <c r="E12" s="218" t="s">
        <v>50</v>
      </c>
      <c r="F12" s="218"/>
      <c r="G12" s="218"/>
      <c r="H12" s="220"/>
      <c r="I12" s="220"/>
      <c r="J12" s="238" t="s">
        <v>51</v>
      </c>
    </row>
    <row r="13" ht="39.95" customHeight="1" spans="1:10">
      <c r="A13" s="222"/>
      <c r="B13" s="222" t="s">
        <v>52</v>
      </c>
      <c r="C13" s="219"/>
      <c r="D13" s="204" t="s">
        <v>53</v>
      </c>
      <c r="E13" s="200" t="s">
        <v>54</v>
      </c>
      <c r="F13" s="224"/>
      <c r="G13" s="224"/>
      <c r="H13" s="225"/>
      <c r="I13" s="225"/>
      <c r="J13" s="239" t="s">
        <v>55</v>
      </c>
    </row>
    <row r="14" ht="39.95" customHeight="1" spans="1:10">
      <c r="A14" s="210" t="s">
        <v>56</v>
      </c>
      <c r="B14" s="211"/>
      <c r="C14" s="202" t="s">
        <v>57</v>
      </c>
      <c r="D14" s="204" t="s">
        <v>58</v>
      </c>
      <c r="E14" s="200" t="s">
        <v>59</v>
      </c>
      <c r="F14" s="224"/>
      <c r="G14" s="224"/>
      <c r="H14" s="225"/>
      <c r="I14" s="225"/>
      <c r="J14" s="239" t="s">
        <v>60</v>
      </c>
    </row>
    <row r="15" ht="39.95" customHeight="1" spans="1:10">
      <c r="A15" s="210" t="s">
        <v>61</v>
      </c>
      <c r="B15" s="211"/>
      <c r="C15" s="202" t="s">
        <v>57</v>
      </c>
      <c r="D15" s="204" t="s">
        <v>62</v>
      </c>
      <c r="E15" s="226" t="s">
        <v>63</v>
      </c>
      <c r="F15" s="227"/>
      <c r="G15" s="228"/>
      <c r="H15" s="229"/>
      <c r="I15" s="201"/>
      <c r="J15" s="240" t="s">
        <v>64</v>
      </c>
    </row>
    <row r="16" ht="39.95" customHeight="1" spans="4:10">
      <c r="D16" s="204"/>
      <c r="E16" s="230"/>
      <c r="F16" s="231"/>
      <c r="G16" s="232"/>
      <c r="H16" s="229"/>
      <c r="I16" s="201"/>
      <c r="J16" s="239" t="s">
        <v>65</v>
      </c>
    </row>
    <row r="17" ht="39.95" customHeight="1" spans="4:10">
      <c r="D17" s="204"/>
      <c r="E17" s="230"/>
      <c r="F17" s="231"/>
      <c r="G17" s="232"/>
      <c r="H17" s="229"/>
      <c r="I17" s="201"/>
      <c r="J17" s="239" t="s">
        <v>66</v>
      </c>
    </row>
    <row r="18" ht="42" customHeight="1" spans="4:10">
      <c r="D18" s="204"/>
      <c r="E18" s="233"/>
      <c r="F18" s="234"/>
      <c r="G18" s="235"/>
      <c r="J18" s="238" t="s">
        <v>67</v>
      </c>
    </row>
    <row r="19" ht="42" customHeight="1" spans="10:10">
      <c r="J19" s="238" t="s">
        <v>36</v>
      </c>
    </row>
    <row r="20" ht="42" customHeight="1" spans="10:10">
      <c r="J20" s="238" t="s">
        <v>68</v>
      </c>
    </row>
    <row r="21" ht="42" customHeight="1" spans="10:10">
      <c r="J21" s="238" t="s">
        <v>69</v>
      </c>
    </row>
    <row r="22" ht="42" customHeight="1"/>
    <row r="23" ht="42" customHeight="1"/>
    <row r="24" ht="42" customHeight="1"/>
    <row r="25" ht="42" customHeight="1"/>
    <row r="26" ht="42" customHeight="1"/>
    <row r="27" ht="42" customHeight="1"/>
    <row r="28" ht="42" customHeight="1"/>
    <row r="29" ht="42" customHeight="1"/>
    <row r="30" ht="42" customHeight="1"/>
    <row r="31" ht="42" customHeight="1"/>
  </sheetData>
  <autoFilter xmlns:etc="http://www.wps.cn/officeDocument/2017/etCustomData" ref="J1:J21" etc:filterBottomFollowUsedRange="0">
    <extLst/>
  </autoFilter>
  <mergeCells count="22">
    <mergeCell ref="A1:B1"/>
    <mergeCell ref="A2:B2"/>
    <mergeCell ref="A3:B3"/>
    <mergeCell ref="E3:G3"/>
    <mergeCell ref="A4:B4"/>
    <mergeCell ref="E4:G4"/>
    <mergeCell ref="A5:B5"/>
    <mergeCell ref="A6:B6"/>
    <mergeCell ref="A7:B7"/>
    <mergeCell ref="A8:B8"/>
    <mergeCell ref="A9:B9"/>
    <mergeCell ref="A10:B10"/>
    <mergeCell ref="A11:B11"/>
    <mergeCell ref="E13:G13"/>
    <mergeCell ref="A14:B14"/>
    <mergeCell ref="E14:G14"/>
    <mergeCell ref="A15:B15"/>
    <mergeCell ref="A12:A13"/>
    <mergeCell ref="D1:D2"/>
    <mergeCell ref="D15:D18"/>
    <mergeCell ref="E1:G2"/>
    <mergeCell ref="E15:G18"/>
  </mergeCells>
  <dataValidations count="12">
    <dataValidation type="list" allowBlank="1" showInputMessage="1" showErrorMessage="1" sqref="A4">
      <formula1>"增值税,简易税"</formula1>
    </dataValidation>
    <dataValidation type="list" allowBlank="1" showInputMessage="1" showErrorMessage="1" sqref="D6">
      <formula1>"设计单位,无设计单位"</formula1>
    </dataValidation>
    <dataValidation type="list" allowBlank="1" showInputMessage="1" showErrorMessage="1" sqref="F6">
      <formula1>"监理单位,无监理单位"</formula1>
    </dataValidation>
    <dataValidation type="list" allowBlank="1" showInputMessage="1" showErrorMessage="1" sqref="D7">
      <formula1>"开工日期,无开工日期"</formula1>
    </dataValidation>
    <dataValidation type="list" allowBlank="1" showInputMessage="1" showErrorMessage="1" sqref="F7">
      <formula1>"竣工日期,无竣工日期"</formula1>
    </dataValidation>
    <dataValidation type="list" allowBlank="1" showInputMessage="1" showErrorMessage="1" sqref="E8">
      <formula1>"广东省定额(2010),广东省定额(2018),配网定额(2009),配网定额(2016),技改定额(2010),检修定额(2010),技改定额估价表(2015),检修定额估价表(2015)"</formula1>
    </dataValidation>
    <dataValidation type="list" allowBlank="1" showInputMessage="1" showErrorMessage="1" sqref="G8:I8">
      <formula1>"定额计价法,清单计价法"</formula1>
    </dataValidation>
    <dataValidation type="list" allowBlank="1" showInputMessage="1" showErrorMessage="1" sqref="E9:G9">
      <formula1>$J$2:$J$21</formula1>
    </dataValidation>
    <dataValidation type="list" allowBlank="1" showInputMessage="1" showErrorMessage="1" sqref="H9:I9">
      <formula1>"《20kV及以下配电网工程预算定额（2009）》,《电网检修工程预算定额（2010）》,《电网技术改造工程预算定额（2010）》,《广东省建筑与装饰工程综合定额（2010）》,《广东省安装工程综合定额（2010）》,《广东省市政工程综合定额（2010）》,《广东省园林绿化工程综合定额（2010）》,《广东省房屋建筑和市政修缮工程综合定额（2010）》,广东电行【2015】19号关于印发《广东省电力行业10kv配电线路带电作业收费标准》的通知"</formula1>
    </dataValidation>
    <dataValidation type="list" allowBlank="1" showInputMessage="1" showErrorMessage="1" sqref="D12">
      <formula1>"建设单位和监理单位确认的,监理单位确认的,建设单位提供的"</formula1>
    </dataValidation>
    <dataValidation type="list" allowBlank="1" showInputMessage="1" showErrorMessage="1" sqref="E12">
      <formula1>"工程量清单,施工图,竣工验收报告"</formula1>
    </dataValidation>
    <dataValidation type="list" allowBlank="1" showInputMessage="1" showErrorMessage="1" sqref="F12:I12">
      <formula1>"、施工现场签证单,、竣工图,、竣工验收报告"</formula1>
    </dataValidation>
  </dataValidations>
  <printOptions horizontalCentered="1"/>
  <pageMargins left="0.39" right="0.39" top="0.59" bottom="0.39" header="0.47" footer="0.51"/>
  <pageSetup paperSize="9" scale="64" pageOrder="overThenDown" orientation="landscape" horizontalDpi="600" verticalDpi="6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9"/>
  <sheetViews>
    <sheetView zoomScale="70" zoomScaleNormal="70" workbookViewId="0">
      <selection activeCell="L9" sqref="L9"/>
    </sheetView>
  </sheetViews>
  <sheetFormatPr defaultColWidth="9" defaultRowHeight="14.25" outlineLevelCol="7"/>
  <cols>
    <col min="1" max="1" width="16.125" style="163" customWidth="1"/>
    <col min="2" max="2" width="10.375" style="163" customWidth="1"/>
    <col min="3" max="3" width="13.125" style="163" customWidth="1"/>
    <col min="4" max="4" width="25.875" style="163" customWidth="1"/>
    <col min="5" max="5" width="12.375" style="163" customWidth="1"/>
    <col min="6" max="6" width="20.375" style="163" customWidth="1"/>
    <col min="7" max="7" width="17.375" style="163" customWidth="1"/>
    <col min="8" max="8" width="21.25" style="163" customWidth="1"/>
    <col min="9" max="16384" width="9" style="163"/>
  </cols>
  <sheetData>
    <row r="1" ht="39.95" customHeight="1" spans="1:8">
      <c r="A1" s="164" t="s">
        <v>70</v>
      </c>
      <c r="B1" s="164"/>
      <c r="C1" s="164"/>
      <c r="D1" s="164"/>
      <c r="E1" s="164"/>
      <c r="F1" s="164"/>
      <c r="G1" s="164"/>
      <c r="H1" s="164"/>
    </row>
    <row r="2" ht="39.95" customHeight="1" spans="1:8">
      <c r="A2" s="165" t="s">
        <v>71</v>
      </c>
      <c r="B2" s="165"/>
      <c r="C2" s="165"/>
      <c r="D2" s="165"/>
      <c r="E2" s="165"/>
      <c r="F2" s="165"/>
      <c r="G2" s="165"/>
      <c r="H2" s="165"/>
    </row>
    <row r="3" s="162" customFormat="1" ht="51" customHeight="1" spans="1:8">
      <c r="A3" s="166" t="s">
        <v>72</v>
      </c>
      <c r="B3" s="167" t="str">
        <f>工程信息!C3</f>
        <v>2024-2025年广东电网有限责任公司车辆维修及保养、年检代办、车辆清洁服务项目</v>
      </c>
      <c r="C3" s="168"/>
      <c r="D3" s="169" t="s">
        <v>73</v>
      </c>
      <c r="E3" s="170" t="s">
        <v>74</v>
      </c>
      <c r="F3" s="171"/>
      <c r="G3" s="169" t="s">
        <v>75</v>
      </c>
      <c r="H3" s="166" t="s">
        <v>76</v>
      </c>
    </row>
    <row r="4" ht="51" customHeight="1" spans="1:8">
      <c r="A4" s="166"/>
      <c r="B4" s="172"/>
      <c r="C4" s="173"/>
      <c r="D4" s="169" t="s">
        <v>77</v>
      </c>
      <c r="E4" s="174">
        <f>工程信息!C6</f>
        <v>0</v>
      </c>
      <c r="F4" s="171"/>
      <c r="G4" s="169" t="s">
        <v>78</v>
      </c>
      <c r="H4" s="175">
        <f>工程信息!C5</f>
        <v>45237</v>
      </c>
    </row>
    <row r="5" ht="51" customHeight="1" spans="1:8">
      <c r="A5" s="166"/>
      <c r="B5" s="176"/>
      <c r="C5" s="177"/>
      <c r="D5" s="169" t="s">
        <v>79</v>
      </c>
      <c r="E5" s="170" t="str">
        <f>工程信息!C1</f>
        <v>杜建辉（胡寿尚）</v>
      </c>
      <c r="F5" s="171"/>
      <c r="G5" s="169" t="s">
        <v>80</v>
      </c>
      <c r="H5" s="169" t="s">
        <v>81</v>
      </c>
    </row>
    <row r="6" ht="30" customHeight="1" spans="1:8">
      <c r="A6" s="166" t="s">
        <v>82</v>
      </c>
      <c r="B6" s="166" t="s">
        <v>83</v>
      </c>
      <c r="C6" s="166" t="s">
        <v>84</v>
      </c>
      <c r="D6" s="166" t="s">
        <v>85</v>
      </c>
      <c r="E6" s="169" t="s">
        <v>86</v>
      </c>
      <c r="F6" s="169" t="s">
        <v>87</v>
      </c>
      <c r="G6" s="169" t="s">
        <v>88</v>
      </c>
      <c r="H6" s="169"/>
    </row>
    <row r="7" ht="30" customHeight="1" spans="1:8">
      <c r="A7" s="178" t="s">
        <v>89</v>
      </c>
      <c r="B7" s="166">
        <v>1</v>
      </c>
      <c r="C7" s="179" t="s">
        <v>90</v>
      </c>
      <c r="D7" s="166" t="s">
        <v>91</v>
      </c>
      <c r="E7" s="169"/>
      <c r="F7" s="180" t="s">
        <v>92</v>
      </c>
      <c r="G7" s="181"/>
      <c r="H7" s="182"/>
    </row>
    <row r="8" ht="30" customHeight="1" spans="1:8">
      <c r="A8" s="183"/>
      <c r="B8" s="166">
        <v>2</v>
      </c>
      <c r="C8" s="179" t="s">
        <v>90</v>
      </c>
      <c r="D8" s="166" t="s">
        <v>93</v>
      </c>
      <c r="E8" s="169" t="s">
        <v>94</v>
      </c>
      <c r="F8" s="180" t="s">
        <v>92</v>
      </c>
      <c r="G8" s="181"/>
      <c r="H8" s="182"/>
    </row>
    <row r="9" ht="30" customHeight="1" spans="1:8">
      <c r="A9" s="184"/>
      <c r="B9" s="166">
        <v>3</v>
      </c>
      <c r="C9" s="166"/>
      <c r="D9" s="166"/>
      <c r="E9" s="169"/>
      <c r="F9" s="169"/>
      <c r="G9" s="181"/>
      <c r="H9" s="182"/>
    </row>
    <row r="10" ht="48.75" customHeight="1" spans="1:8">
      <c r="A10" s="185" t="s">
        <v>95</v>
      </c>
      <c r="B10" s="186">
        <v>1</v>
      </c>
      <c r="C10" s="179" t="s">
        <v>90</v>
      </c>
      <c r="D10" s="187" t="s">
        <v>96</v>
      </c>
      <c r="E10" s="169"/>
      <c r="F10" s="188" t="s">
        <v>97</v>
      </c>
      <c r="G10" s="189"/>
      <c r="H10" s="189"/>
    </row>
    <row r="11" ht="30" customHeight="1" spans="1:8">
      <c r="A11" s="185"/>
      <c r="B11" s="186">
        <v>2</v>
      </c>
      <c r="C11" s="179"/>
      <c r="D11" s="187"/>
      <c r="E11" s="169"/>
      <c r="F11" s="169"/>
      <c r="G11" s="189"/>
      <c r="H11" s="189"/>
    </row>
    <row r="12" ht="30" customHeight="1" spans="1:8">
      <c r="A12" s="185"/>
      <c r="B12" s="186">
        <v>3</v>
      </c>
      <c r="C12" s="179"/>
      <c r="D12" s="187"/>
      <c r="E12" s="169"/>
      <c r="F12" s="180"/>
      <c r="G12" s="189"/>
      <c r="H12" s="189"/>
    </row>
    <row r="13" ht="30" customHeight="1" spans="1:8">
      <c r="A13" s="185"/>
      <c r="B13" s="186">
        <v>4</v>
      </c>
      <c r="C13" s="179"/>
      <c r="D13" s="187"/>
      <c r="E13" s="169"/>
      <c r="F13" s="180"/>
      <c r="G13" s="189"/>
      <c r="H13" s="189"/>
    </row>
    <row r="14" ht="30" customHeight="1" spans="1:8">
      <c r="A14" s="185"/>
      <c r="B14" s="186">
        <v>5</v>
      </c>
      <c r="C14" s="179"/>
      <c r="D14" s="187"/>
      <c r="E14" s="169"/>
      <c r="F14" s="169"/>
      <c r="G14" s="189"/>
      <c r="H14" s="189"/>
    </row>
    <row r="15" ht="30" customHeight="1" spans="1:8">
      <c r="A15" s="185"/>
      <c r="B15" s="186">
        <v>6</v>
      </c>
      <c r="C15" s="179"/>
      <c r="D15" s="187"/>
      <c r="E15" s="169"/>
      <c r="F15" s="188"/>
      <c r="G15" s="190"/>
      <c r="H15" s="190"/>
    </row>
    <row r="16" ht="30" customHeight="1" spans="1:8">
      <c r="A16" s="185"/>
      <c r="B16" s="186">
        <v>7</v>
      </c>
      <c r="C16" s="179"/>
      <c r="D16" s="187"/>
      <c r="E16" s="169"/>
      <c r="F16" s="180"/>
      <c r="G16" s="190"/>
      <c r="H16" s="190"/>
    </row>
    <row r="17" ht="30" customHeight="1" spans="1:8">
      <c r="A17" s="185"/>
      <c r="B17" s="186">
        <v>8</v>
      </c>
      <c r="C17" s="187"/>
      <c r="D17" s="187"/>
      <c r="E17" s="188"/>
      <c r="F17" s="188"/>
      <c r="G17" s="190"/>
      <c r="H17" s="190"/>
    </row>
    <row r="18" ht="30" customHeight="1" spans="1:8">
      <c r="A18" s="185"/>
      <c r="B18" s="186">
        <v>9</v>
      </c>
      <c r="C18" s="187"/>
      <c r="D18" s="187"/>
      <c r="E18" s="188"/>
      <c r="F18" s="191"/>
      <c r="G18" s="190"/>
      <c r="H18" s="190"/>
    </row>
    <row r="19" ht="30" customHeight="1" spans="1:8">
      <c r="A19" s="185"/>
      <c r="B19" s="186">
        <v>10</v>
      </c>
      <c r="C19" s="187"/>
      <c r="D19" s="187"/>
      <c r="E19" s="188"/>
      <c r="F19" s="191"/>
      <c r="G19" s="190"/>
      <c r="H19" s="190"/>
    </row>
    <row r="20" ht="30" customHeight="1" spans="1:8">
      <c r="A20" s="185"/>
      <c r="B20" s="186">
        <v>11</v>
      </c>
      <c r="C20" s="187"/>
      <c r="D20" s="187"/>
      <c r="E20" s="188"/>
      <c r="F20" s="191"/>
      <c r="G20" s="190"/>
      <c r="H20" s="190"/>
    </row>
    <row r="21" ht="30" customHeight="1" spans="1:8">
      <c r="A21" s="185"/>
      <c r="B21" s="186">
        <v>12</v>
      </c>
      <c r="C21" s="187"/>
      <c r="D21" s="187"/>
      <c r="E21" s="188"/>
      <c r="F21" s="191"/>
      <c r="G21" s="190"/>
      <c r="H21" s="190"/>
    </row>
    <row r="22" ht="30" customHeight="1" spans="1:8">
      <c r="A22" s="185"/>
      <c r="B22" s="186">
        <v>13</v>
      </c>
      <c r="C22" s="187"/>
      <c r="D22" s="187"/>
      <c r="E22" s="188"/>
      <c r="F22" s="191"/>
      <c r="G22" s="190"/>
      <c r="H22" s="190"/>
    </row>
    <row r="23" ht="30" customHeight="1" spans="1:8">
      <c r="A23" s="185"/>
      <c r="B23" s="186">
        <v>14</v>
      </c>
      <c r="C23" s="187"/>
      <c r="D23" s="187"/>
      <c r="E23" s="188"/>
      <c r="F23" s="191"/>
      <c r="G23" s="190"/>
      <c r="H23" s="190"/>
    </row>
    <row r="24" ht="30" customHeight="1" spans="1:8">
      <c r="A24" s="185"/>
      <c r="B24" s="186">
        <v>15</v>
      </c>
      <c r="C24" s="187"/>
      <c r="D24" s="187"/>
      <c r="E24" s="188"/>
      <c r="F24" s="191"/>
      <c r="G24" s="190"/>
      <c r="H24" s="190"/>
    </row>
    <row r="25" ht="30" customHeight="1" spans="1:8">
      <c r="A25" s="185"/>
      <c r="B25" s="186">
        <v>16</v>
      </c>
      <c r="C25" s="187"/>
      <c r="D25" s="187"/>
      <c r="E25" s="188"/>
      <c r="F25" s="191"/>
      <c r="G25" s="190"/>
      <c r="H25" s="190"/>
    </row>
    <row r="26" ht="30" customHeight="1" spans="1:8">
      <c r="A26" s="185"/>
      <c r="B26" s="186">
        <v>17</v>
      </c>
      <c r="C26" s="187"/>
      <c r="D26" s="187"/>
      <c r="E26" s="188"/>
      <c r="F26" s="191"/>
      <c r="G26" s="190"/>
      <c r="H26" s="190"/>
    </row>
    <row r="27" ht="30" customHeight="1" spans="1:8">
      <c r="A27" s="185"/>
      <c r="B27" s="186">
        <v>18</v>
      </c>
      <c r="C27" s="187"/>
      <c r="D27" s="187"/>
      <c r="E27" s="188"/>
      <c r="F27" s="191"/>
      <c r="G27" s="192"/>
      <c r="H27" s="193"/>
    </row>
    <row r="28" ht="99.95" customHeight="1" spans="1:8">
      <c r="A28" s="194" t="s">
        <v>98</v>
      </c>
      <c r="B28" s="194"/>
      <c r="C28" s="194"/>
      <c r="D28" s="194"/>
      <c r="E28" s="194"/>
      <c r="F28" s="194"/>
      <c r="G28" s="194"/>
      <c r="H28" s="194"/>
    </row>
    <row r="29" ht="60" customHeight="1" spans="1:8">
      <c r="A29" s="195" t="s">
        <v>99</v>
      </c>
      <c r="B29" s="195"/>
      <c r="C29" s="195"/>
      <c r="D29" s="195"/>
      <c r="E29" s="195" t="s">
        <v>100</v>
      </c>
      <c r="F29" s="195"/>
      <c r="G29" s="195"/>
      <c r="H29" s="195"/>
    </row>
  </sheetData>
  <mergeCells count="34">
    <mergeCell ref="A1:H1"/>
    <mergeCell ref="A2:H2"/>
    <mergeCell ref="E3:F3"/>
    <mergeCell ref="E4:F4"/>
    <mergeCell ref="E5:F5"/>
    <mergeCell ref="G6:H6"/>
    <mergeCell ref="G7:H7"/>
    <mergeCell ref="G8:H8"/>
    <mergeCell ref="G9:H9"/>
    <mergeCell ref="G10:H10"/>
    <mergeCell ref="G11:H11"/>
    <mergeCell ref="G12:H12"/>
    <mergeCell ref="G13:H13"/>
    <mergeCell ref="G14:H14"/>
    <mergeCell ref="G15:H15"/>
    <mergeCell ref="G16:H16"/>
    <mergeCell ref="G17:H17"/>
    <mergeCell ref="G18:H18"/>
    <mergeCell ref="G19:H19"/>
    <mergeCell ref="G20:H20"/>
    <mergeCell ref="G21:H21"/>
    <mergeCell ref="G22:H22"/>
    <mergeCell ref="G23:H23"/>
    <mergeCell ref="G24:H24"/>
    <mergeCell ref="G25:H25"/>
    <mergeCell ref="G26:H26"/>
    <mergeCell ref="G27:H27"/>
    <mergeCell ref="A28:H28"/>
    <mergeCell ref="A29:D29"/>
    <mergeCell ref="E29:H29"/>
    <mergeCell ref="A3:A5"/>
    <mergeCell ref="A7:A9"/>
    <mergeCell ref="A10:A27"/>
    <mergeCell ref="B3:C5"/>
  </mergeCells>
  <printOptions horizontalCentered="1"/>
  <pageMargins left="0.39" right="0.39" top="0.2" bottom="0.2" header="0" footer="0"/>
  <pageSetup paperSize="9" scale="65" fitToHeight="0" orientation="portrait"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view="pageBreakPreview" zoomScaleNormal="100" workbookViewId="0">
      <selection activeCell="M9" sqref="M9"/>
    </sheetView>
  </sheetViews>
  <sheetFormatPr defaultColWidth="9" defaultRowHeight="13.5" outlineLevelCol="6"/>
  <cols>
    <col min="1" max="1" width="5.44166666666667" style="147" customWidth="1"/>
    <col min="2" max="2" width="5.875" style="147" customWidth="1"/>
    <col min="3" max="3" width="13" style="147" customWidth="1"/>
    <col min="4" max="4" width="12.4416666666667" style="147" customWidth="1"/>
    <col min="5" max="5" width="10.4416666666667" style="147" customWidth="1"/>
    <col min="6" max="6" width="20.75" style="147" customWidth="1"/>
    <col min="7" max="7" width="16.4416666666667" style="147" customWidth="1"/>
    <col min="8" max="16384" width="9" style="147"/>
  </cols>
  <sheetData>
    <row r="1" ht="27" customHeight="1" spans="1:7">
      <c r="A1" s="148" t="s">
        <v>70</v>
      </c>
      <c r="B1" s="148"/>
      <c r="C1" s="148"/>
      <c r="D1" s="148"/>
      <c r="E1" s="148"/>
      <c r="F1" s="148"/>
      <c r="G1" s="148"/>
    </row>
    <row r="2" s="145" customFormat="1" ht="27" customHeight="1" spans="1:7">
      <c r="A2" s="149" t="s">
        <v>101</v>
      </c>
      <c r="B2" s="149"/>
      <c r="C2" s="149"/>
      <c r="D2" s="149"/>
      <c r="E2" s="149"/>
      <c r="F2" s="149"/>
      <c r="G2" s="149"/>
    </row>
    <row r="3" ht="29.95" customHeight="1" spans="1:7">
      <c r="A3" s="150" t="s">
        <v>77</v>
      </c>
      <c r="B3" s="151"/>
      <c r="C3" s="150">
        <f>工程信息!C6</f>
        <v>0</v>
      </c>
      <c r="D3" s="152"/>
      <c r="E3" s="151"/>
      <c r="F3" s="153" t="s">
        <v>102</v>
      </c>
      <c r="G3" s="154" t="str">
        <f>工程信息!C1</f>
        <v>杜建辉（胡寿尚）</v>
      </c>
    </row>
    <row r="4" s="146" customFormat="1" ht="29.95" customHeight="1" spans="1:7">
      <c r="A4" s="153" t="s">
        <v>103</v>
      </c>
      <c r="B4" s="153" t="s">
        <v>104</v>
      </c>
      <c r="C4" s="153"/>
      <c r="D4" s="153"/>
      <c r="E4" s="153"/>
      <c r="F4" s="150" t="s">
        <v>105</v>
      </c>
      <c r="G4" s="155" t="s">
        <v>88</v>
      </c>
    </row>
    <row r="5" s="146" customFormat="1" ht="45" customHeight="1" spans="1:7">
      <c r="A5" s="156">
        <v>1</v>
      </c>
      <c r="B5" s="31" t="s">
        <v>106</v>
      </c>
      <c r="C5" s="155" t="s">
        <v>107</v>
      </c>
      <c r="D5" s="155"/>
      <c r="E5" s="155"/>
      <c r="F5" s="150"/>
      <c r="G5" s="157" t="s">
        <v>108</v>
      </c>
    </row>
    <row r="6" s="146" customFormat="1" ht="36" customHeight="1" spans="1:7">
      <c r="A6" s="158"/>
      <c r="B6" s="31"/>
      <c r="C6" s="153" t="s">
        <v>109</v>
      </c>
      <c r="D6" s="153"/>
      <c r="E6" s="153"/>
      <c r="F6" s="150"/>
      <c r="G6" s="155"/>
    </row>
    <row r="7" s="146" customFormat="1" ht="48" customHeight="1" spans="1:7">
      <c r="A7" s="159"/>
      <c r="B7" s="31"/>
      <c r="C7" s="153" t="s">
        <v>110</v>
      </c>
      <c r="D7" s="153"/>
      <c r="E7" s="153"/>
      <c r="F7" s="160"/>
      <c r="G7" s="155"/>
    </row>
    <row r="8" s="146" customFormat="1" ht="36" customHeight="1" spans="1:7">
      <c r="A8" s="156">
        <v>2</v>
      </c>
      <c r="B8" s="31" t="s">
        <v>111</v>
      </c>
      <c r="C8" s="153" t="s">
        <v>112</v>
      </c>
      <c r="D8" s="153"/>
      <c r="E8" s="153"/>
      <c r="F8" s="150"/>
      <c r="G8" s="155"/>
    </row>
    <row r="9" s="146" customFormat="1" ht="36" customHeight="1" spans="1:7">
      <c r="A9" s="158"/>
      <c r="B9" s="31"/>
      <c r="C9" s="153" t="s">
        <v>113</v>
      </c>
      <c r="D9" s="153"/>
      <c r="E9" s="153"/>
      <c r="F9" s="150"/>
      <c r="G9" s="155"/>
    </row>
    <row r="10" s="146" customFormat="1" ht="36" customHeight="1" spans="1:7">
      <c r="A10" s="158"/>
      <c r="B10" s="31"/>
      <c r="C10" s="153" t="s">
        <v>114</v>
      </c>
      <c r="D10" s="153"/>
      <c r="E10" s="153"/>
      <c r="F10" s="150"/>
      <c r="G10" s="155"/>
    </row>
    <row r="11" s="146" customFormat="1" ht="36" customHeight="1" spans="1:7">
      <c r="A11" s="159"/>
      <c r="B11" s="31"/>
      <c r="C11" s="153" t="s">
        <v>115</v>
      </c>
      <c r="D11" s="153"/>
      <c r="E11" s="153"/>
      <c r="F11" s="150"/>
      <c r="G11" s="155"/>
    </row>
    <row r="12" s="146" customFormat="1" ht="45" customHeight="1" spans="1:7">
      <c r="A12" s="156">
        <v>3</v>
      </c>
      <c r="B12" s="31" t="s">
        <v>116</v>
      </c>
      <c r="C12" s="155" t="s">
        <v>117</v>
      </c>
      <c r="D12" s="155"/>
      <c r="E12" s="155"/>
      <c r="F12" s="150"/>
      <c r="G12" s="155"/>
    </row>
    <row r="13" s="146" customFormat="1" ht="45" customHeight="1" spans="1:7">
      <c r="A13" s="158"/>
      <c r="B13" s="31"/>
      <c r="C13" s="155" t="s">
        <v>118</v>
      </c>
      <c r="D13" s="155"/>
      <c r="E13" s="155"/>
      <c r="F13" s="150"/>
      <c r="G13" s="155"/>
    </row>
    <row r="14" s="146" customFormat="1" ht="45" customHeight="1" spans="1:7">
      <c r="A14" s="159"/>
      <c r="B14" s="31"/>
      <c r="C14" s="155" t="s">
        <v>119</v>
      </c>
      <c r="D14" s="155"/>
      <c r="E14" s="155"/>
      <c r="F14" s="150"/>
      <c r="G14" s="155"/>
    </row>
    <row r="15" s="146" customFormat="1" ht="45" customHeight="1" spans="1:7">
      <c r="A15" s="159"/>
      <c r="B15" s="31"/>
      <c r="C15" s="155" t="s">
        <v>120</v>
      </c>
      <c r="D15" s="155"/>
      <c r="E15" s="155"/>
      <c r="F15" s="150"/>
      <c r="G15" s="155"/>
    </row>
    <row r="16" s="146" customFormat="1" ht="36" customHeight="1" spans="1:7">
      <c r="A16" s="156">
        <v>4</v>
      </c>
      <c r="B16" s="31" t="s">
        <v>121</v>
      </c>
      <c r="C16" s="153" t="s">
        <v>122</v>
      </c>
      <c r="D16" s="153"/>
      <c r="E16" s="153"/>
      <c r="F16" s="150"/>
      <c r="G16" s="155"/>
    </row>
    <row r="17" s="146" customFormat="1" ht="36" customHeight="1" spans="1:7">
      <c r="A17" s="158"/>
      <c r="B17" s="31"/>
      <c r="C17" s="153" t="s">
        <v>123</v>
      </c>
      <c r="D17" s="153"/>
      <c r="E17" s="153"/>
      <c r="F17" s="150"/>
      <c r="G17" s="155"/>
    </row>
    <row r="18" ht="29.95" customHeight="1" spans="1:7">
      <c r="A18" s="161" t="s">
        <v>124</v>
      </c>
      <c r="B18" s="161"/>
      <c r="C18" s="161"/>
      <c r="D18" s="161"/>
      <c r="E18" s="161"/>
      <c r="F18" s="161"/>
      <c r="G18" s="161"/>
    </row>
    <row r="19" spans="1:6">
      <c r="A19" s="145"/>
      <c r="B19" s="145"/>
      <c r="C19" s="145"/>
      <c r="D19" s="145"/>
      <c r="E19" s="145"/>
      <c r="F19" s="145"/>
    </row>
    <row r="20" spans="1:6">
      <c r="A20" s="145"/>
      <c r="B20" s="145"/>
      <c r="C20" s="145"/>
      <c r="D20" s="145"/>
      <c r="E20" s="145"/>
      <c r="F20" s="145"/>
    </row>
    <row r="21" spans="1:6">
      <c r="A21" s="145"/>
      <c r="B21" s="145"/>
      <c r="C21" s="145"/>
      <c r="D21" s="145"/>
      <c r="E21" s="145"/>
      <c r="F21" s="145"/>
    </row>
    <row r="22" spans="1:6">
      <c r="A22" s="145"/>
      <c r="B22" s="145"/>
      <c r="C22" s="145"/>
      <c r="D22" s="145"/>
      <c r="E22" s="145"/>
      <c r="F22" s="145"/>
    </row>
    <row r="23" spans="1:6">
      <c r="A23" s="145"/>
      <c r="B23" s="145"/>
      <c r="C23" s="145"/>
      <c r="D23" s="145"/>
      <c r="E23" s="145"/>
      <c r="F23" s="145"/>
    </row>
    <row r="24" spans="1:6">
      <c r="A24" s="145"/>
      <c r="B24" s="145"/>
      <c r="C24" s="145"/>
      <c r="D24" s="145"/>
      <c r="E24" s="145"/>
      <c r="F24" s="145"/>
    </row>
  </sheetData>
  <mergeCells count="27">
    <mergeCell ref="A1:G1"/>
    <mergeCell ref="A2:G2"/>
    <mergeCell ref="A3:B3"/>
    <mergeCell ref="C3:E3"/>
    <mergeCell ref="B4:E4"/>
    <mergeCell ref="C5:E5"/>
    <mergeCell ref="C6:E6"/>
    <mergeCell ref="C7:E7"/>
    <mergeCell ref="C8:E8"/>
    <mergeCell ref="C9:E9"/>
    <mergeCell ref="C10:E10"/>
    <mergeCell ref="C11:E11"/>
    <mergeCell ref="C12:E12"/>
    <mergeCell ref="C13:E13"/>
    <mergeCell ref="C14:E14"/>
    <mergeCell ref="C15:E15"/>
    <mergeCell ref="C16:E16"/>
    <mergeCell ref="C17:E17"/>
    <mergeCell ref="A18:G18"/>
    <mergeCell ref="A5:A7"/>
    <mergeCell ref="A8:A11"/>
    <mergeCell ref="A12:A15"/>
    <mergeCell ref="A16:A17"/>
    <mergeCell ref="B5:B7"/>
    <mergeCell ref="B8:B11"/>
    <mergeCell ref="B12:B15"/>
    <mergeCell ref="B16:B17"/>
  </mergeCells>
  <printOptions horizontalCentered="1"/>
  <pageMargins left="0.59" right="0.59" top="1" bottom="1" header="0.51" footer="0.51"/>
  <pageSetup paperSize="9"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36"/>
  <sheetViews>
    <sheetView view="pageBreakPreview" zoomScaleNormal="100" workbookViewId="0">
      <selection activeCell="G6" sqref="G6"/>
    </sheetView>
  </sheetViews>
  <sheetFormatPr defaultColWidth="9" defaultRowHeight="14.25"/>
  <cols>
    <col min="1" max="1" width="5.25" style="88" customWidth="1"/>
    <col min="2" max="2" width="31" style="89" customWidth="1"/>
    <col min="3" max="3" width="19.625" style="89" customWidth="1"/>
    <col min="4" max="5" width="25.625" style="90" customWidth="1"/>
    <col min="6" max="6" width="24.375" customWidth="1"/>
    <col min="7" max="7" width="21.75" customWidth="1"/>
    <col min="8" max="11" width="15.625" customWidth="1"/>
    <col min="12" max="12" width="15.625" style="90" customWidth="1"/>
    <col min="13" max="19" width="15.625" customWidth="1"/>
    <col min="20" max="20" width="10.875" customWidth="1"/>
    <col min="21" max="21" width="15.75" customWidth="1"/>
    <col min="22" max="22" width="51" customWidth="1"/>
    <col min="23" max="23" width="15.375" customWidth="1"/>
    <col min="24" max="24" width="16.25" customWidth="1"/>
    <col min="25" max="25" width="17.875" customWidth="1"/>
    <col min="26" max="26" width="15.5" customWidth="1"/>
    <col min="27" max="27" width="10.5" customWidth="1"/>
    <col min="28" max="28" width="61.75" customWidth="1"/>
  </cols>
  <sheetData>
    <row r="1" ht="45" customHeight="1" spans="1:28">
      <c r="A1" s="91" t="str">
        <f>工程信息!C2</f>
        <v>广东电网有限责任公司</v>
      </c>
      <c r="B1" s="92"/>
      <c r="C1" s="92"/>
      <c r="D1" s="92"/>
      <c r="E1" s="92"/>
      <c r="F1" s="92"/>
      <c r="G1" s="93"/>
      <c r="H1" s="93"/>
      <c r="I1" s="93"/>
      <c r="J1" s="93"/>
      <c r="K1" s="93"/>
      <c r="L1" s="93"/>
      <c r="M1" s="93"/>
      <c r="N1" s="93"/>
      <c r="O1" s="93"/>
      <c r="P1" s="93"/>
      <c r="Q1" s="93"/>
      <c r="R1" s="93"/>
      <c r="S1" s="93"/>
      <c r="T1" s="93"/>
      <c r="U1" s="93"/>
      <c r="V1" s="93"/>
      <c r="W1" s="93"/>
      <c r="X1" s="93"/>
      <c r="Y1" s="93"/>
      <c r="Z1" s="93"/>
      <c r="AA1" s="93"/>
      <c r="AB1" s="93"/>
    </row>
    <row r="2" ht="31" customHeight="1" spans="1:28">
      <c r="A2" s="92" t="str">
        <f>工程信息!C3&amp;"招标控限价汇总表"</f>
        <v>2024-2025年广东电网有限责任公司车辆维修及保养、年检代办、车辆清洁服务项目招标控限价汇总表</v>
      </c>
      <c r="B2" s="92"/>
      <c r="C2" s="92"/>
      <c r="D2" s="92"/>
      <c r="E2" s="92"/>
      <c r="F2" s="92"/>
      <c r="G2" s="93"/>
      <c r="H2" s="93"/>
      <c r="I2" s="93"/>
      <c r="J2" s="93"/>
      <c r="K2" s="93"/>
      <c r="L2" s="93"/>
      <c r="M2" s="93"/>
      <c r="N2" s="93"/>
      <c r="O2" s="93"/>
      <c r="P2" s="93"/>
      <c r="Q2" s="93"/>
      <c r="R2" s="93"/>
      <c r="S2" s="93"/>
      <c r="T2" s="93"/>
      <c r="U2" s="93"/>
      <c r="V2" s="93"/>
      <c r="W2" s="93"/>
      <c r="X2" s="93"/>
      <c r="Y2" s="93"/>
      <c r="Z2" s="93"/>
      <c r="AA2" s="93"/>
      <c r="AB2" s="93"/>
    </row>
    <row r="3" s="87" customFormat="1" ht="26" customHeight="1" spans="1:28">
      <c r="A3" s="94" t="str">
        <f>"编号：JSECC-QR-业务-05                 版/次："&amp;TEXT(工程信息!C14,0)&amp;"                 业务编号："&amp;工程信息!C6&amp;"                 日期："&amp;TEXT(工程信息!C5,"yyyy年m月d日")&amp;"                 单位：元"</f>
        <v>编号：JSECC-QR-业务-05                 版/次：A/0                 业务编号：                 日期：2023年11月7日                 单位：元</v>
      </c>
      <c r="B3" s="94"/>
      <c r="C3" s="95"/>
      <c r="D3" s="96"/>
      <c r="E3" s="95"/>
      <c r="F3" s="97"/>
      <c r="G3" s="98"/>
      <c r="H3" s="98"/>
      <c r="I3" s="98"/>
      <c r="J3" s="98"/>
      <c r="K3" s="98"/>
      <c r="L3" s="98"/>
      <c r="M3" s="98"/>
      <c r="N3" s="98"/>
      <c r="O3" s="98"/>
      <c r="P3" s="98"/>
      <c r="Q3" s="98"/>
      <c r="R3" s="98"/>
      <c r="S3" s="98"/>
      <c r="T3" s="98"/>
      <c r="U3" s="98"/>
      <c r="V3" s="98"/>
      <c r="W3" s="98"/>
      <c r="X3" s="98"/>
      <c r="Y3" s="98"/>
      <c r="Z3" s="98"/>
      <c r="AA3" s="98"/>
      <c r="AB3" s="98"/>
    </row>
    <row r="4" ht="27" customHeight="1" spans="1:28">
      <c r="A4" s="99" t="s">
        <v>103</v>
      </c>
      <c r="B4" s="100" t="s">
        <v>125</v>
      </c>
      <c r="C4" s="99" t="s">
        <v>42</v>
      </c>
      <c r="D4" s="100" t="s">
        <v>126</v>
      </c>
      <c r="E4" s="101" t="str">
        <f>"咨询费（中标费率"&amp;TEXT(工程信息!C7,"0.00%")&amp;"）"</f>
        <v>咨询费（中标费率90.00%）</v>
      </c>
      <c r="F4" s="102" t="s">
        <v>127</v>
      </c>
      <c r="G4" s="103" t="s">
        <v>128</v>
      </c>
      <c r="H4" s="103"/>
      <c r="I4" s="103"/>
      <c r="J4" s="103"/>
      <c r="K4" s="103"/>
      <c r="L4" s="103"/>
      <c r="M4" s="103"/>
      <c r="N4" s="103"/>
      <c r="O4" s="132" t="s">
        <v>129</v>
      </c>
      <c r="P4" s="133"/>
      <c r="Q4" s="133"/>
      <c r="R4" s="133"/>
      <c r="S4" s="133"/>
      <c r="T4" s="137"/>
      <c r="U4" s="138" t="s">
        <v>130</v>
      </c>
      <c r="V4" s="139"/>
      <c r="W4" s="139"/>
      <c r="X4" s="139"/>
      <c r="Y4" s="139"/>
      <c r="Z4" s="139"/>
      <c r="AA4" s="139"/>
      <c r="AB4" s="142"/>
    </row>
    <row r="5" ht="27" customHeight="1" spans="1:28">
      <c r="A5" s="99"/>
      <c r="B5" s="100"/>
      <c r="C5" s="99"/>
      <c r="D5" s="100"/>
      <c r="E5" s="104"/>
      <c r="F5" s="102"/>
      <c r="G5" s="105" t="s">
        <v>129</v>
      </c>
      <c r="H5" s="106" t="s">
        <v>131</v>
      </c>
      <c r="I5" s="106" t="s">
        <v>132</v>
      </c>
      <c r="J5" s="106" t="s">
        <v>133</v>
      </c>
      <c r="K5" s="106" t="s">
        <v>134</v>
      </c>
      <c r="L5" s="106" t="s">
        <v>135</v>
      </c>
      <c r="M5" s="106" t="s">
        <v>136</v>
      </c>
      <c r="N5" s="106" t="s">
        <v>137</v>
      </c>
      <c r="O5" s="106" t="s">
        <v>131</v>
      </c>
      <c r="P5" s="106" t="s">
        <v>132</v>
      </c>
      <c r="Q5" s="106" t="s">
        <v>133</v>
      </c>
      <c r="R5" s="106" t="s">
        <v>134</v>
      </c>
      <c r="S5" s="106" t="s">
        <v>135</v>
      </c>
      <c r="T5" s="106" t="s">
        <v>136</v>
      </c>
      <c r="U5" s="140"/>
      <c r="V5" s="141"/>
      <c r="W5" s="141"/>
      <c r="X5" s="141"/>
      <c r="Y5" s="141"/>
      <c r="Z5" s="141"/>
      <c r="AA5" s="141"/>
      <c r="AB5" s="143"/>
    </row>
    <row r="6" ht="61" customHeight="1" spans="1:28">
      <c r="A6" s="99" t="s">
        <v>138</v>
      </c>
      <c r="B6" s="107" t="str">
        <f>工程信息!C3</f>
        <v>2024-2025年广东电网有限责任公司车辆维修及保养、年检代办、车辆清洁服务项目</v>
      </c>
      <c r="C6" s="108" t="str">
        <f>TEXT(工程信息!C11,)</f>
        <v>/</v>
      </c>
      <c r="D6" s="109">
        <f>工程信息!C12</f>
        <v>889317.4</v>
      </c>
      <c r="E6" s="110">
        <f>G6</f>
        <v>3841.85</v>
      </c>
      <c r="F6" s="111" t="s">
        <v>139</v>
      </c>
      <c r="G6" s="105">
        <f>IF(SUM(O6:U6)*工程信息!C7&lt;工程信息!C9,工程信息!C9,SUM(O6:U6)*工程信息!C7)</f>
        <v>3841.8512</v>
      </c>
      <c r="H6" s="105">
        <v>0.0048</v>
      </c>
      <c r="I6" s="105">
        <v>0.0041</v>
      </c>
      <c r="J6" s="105">
        <v>0.0038</v>
      </c>
      <c r="K6" s="105">
        <v>0.0034</v>
      </c>
      <c r="L6" s="105">
        <v>0.0029</v>
      </c>
      <c r="M6" s="105">
        <v>0.0026</v>
      </c>
      <c r="N6" s="105">
        <v>0</v>
      </c>
      <c r="O6" s="105">
        <f>IF(D6&lt;=1000000,D6*H6,1000000*H6)</f>
        <v>4268.7235</v>
      </c>
      <c r="P6" s="105">
        <f>IF(1000000&lt;D6,IF(D6&lt;=5000000,(D6-1000000)*I6,4000000*I6),0)</f>
        <v>0</v>
      </c>
      <c r="Q6" s="105">
        <f>IF(5000000&lt;D6,IF(D6&lt;=10000000,(D6-5000000)*J6,5000000*J6),0)</f>
        <v>0</v>
      </c>
      <c r="R6" s="105">
        <f>IF(10000000&lt;D6,IF(D6&lt;=50000000,(D6-10000000)*K6,40000000*K6),0)</f>
        <v>0</v>
      </c>
      <c r="S6" s="105">
        <f>IF(50000000&lt;D6,IF(D6&lt;=100000000,(D6-50000000)*L6,50000000*L6),0)</f>
        <v>0</v>
      </c>
      <c r="T6" s="105">
        <f>IF(100000000&lt;D6,(D6-100000000)*M6,0)</f>
        <v>0</v>
      </c>
      <c r="U6" s="105"/>
      <c r="V6" s="105" t="str">
        <f>IF(D6&lt;=1000000,TEXT(D6,"0.00")&amp;"×"&amp;TEXT(H6,"0.0000"),"1000000×"&amp;TEXT(H6,"0.0000"))</f>
        <v>889317.40×0.0048</v>
      </c>
      <c r="W6" s="105" t="str">
        <f>IF(1000000&lt;D6,IF(D6&lt;=5000000,"+"&amp;TEXT(D6-1000000,"0.00")&amp;"×"&amp;TEXT(I6,"0.0000")&amp;"+"&amp;TEXT(IF(D6&gt;0,D6,D6),"0.00")&amp;"×0.05","+"&amp;"4000000×"&amp;TEXT(I6,"0.0000")),"")</f>
        <v/>
      </c>
      <c r="X6" s="105" t="str">
        <f>IF(5000000&lt;D6,IF(D6&lt;=10000000,"+"&amp;TEXT(D6-5000000,"0.00")&amp;"×"&amp;TEXT(J6,"0.0000")&amp;"+"&amp;TEXT(IF(D6&gt;0,D6,D6),"0.00")&amp;"×0.05","+"&amp;"5000000×"&amp;TEXT(J6,"0.0000")),"")</f>
        <v/>
      </c>
      <c r="Y6" s="105" t="str">
        <f>IF(10000000&lt;D6,IF(D6&lt;=50000000,"+"&amp;TEXT(D6-10000000,"0.00")&amp;"×"&amp;TEXT(K6,"0.0000")&amp;"+"&amp;TEXT(IF(D6&gt;0,D6,D6),"0.00")&amp;"×0.05","+"&amp;"40000000×"&amp;TEXT(K6,"0.0000")),"")</f>
        <v/>
      </c>
      <c r="Z6" s="105" t="str">
        <f>IF(50000000&lt;D6,IF(D6&lt;=10000000,"+"&amp;TEXT(D6-50000000,"0.00")&amp;"×"&amp;TEXT(L6,"0.0000")&amp;"+"&amp;TEXT(IF(D6&gt;0,D6,D6),"0.00")&amp;"×0.05","+"&amp;"50000000×"&amp;TEXT(L6,"0.0000")),"")</f>
        <v/>
      </c>
      <c r="AA6" s="105" t="str">
        <f>IF(100000000&lt;D6,"+"&amp;TEXT(D6-100000000,"0.00")&amp;"×"&amp;TEXT(M6,"0.0000")&amp;"+"&amp;TEXT(D6,"0.00")&amp;"×0.05","")</f>
        <v/>
      </c>
      <c r="AB6" s="144" t="str">
        <f>IF(工程信息!C7=100%,TEXT(V6,)&amp;TEXT(W6,)&amp;TEXT(X6,)&amp;TEXT(Y6,)&amp;TEXT(Z6,)&amp;TEXT(AA6,),TEXT("("&amp;V6,)&amp;TEXT(W6,)&amp;TEXT(X6,)&amp;TEXT(Y6,)&amp;TEXT(Z6,)&amp;TEXT(AA6&amp;")",)&amp;"×"&amp;TEXT(工程信息!C7,"0.00%"))</f>
        <v>(889317.40×0.0048)×90.00%</v>
      </c>
    </row>
    <row r="7" ht="57" customHeight="1" spans="1:28">
      <c r="A7" s="99"/>
      <c r="B7" s="112" t="s">
        <v>140</v>
      </c>
      <c r="C7" s="112"/>
      <c r="D7" s="110">
        <f>D6</f>
        <v>889317.4</v>
      </c>
      <c r="E7" s="110">
        <f>E6</f>
        <v>3841.85</v>
      </c>
      <c r="F7" s="113"/>
      <c r="G7" s="114"/>
      <c r="H7" s="114"/>
      <c r="I7" s="114"/>
      <c r="J7" s="134" t="str">
        <f>IF(X6=FALSE,"",X6)</f>
        <v/>
      </c>
      <c r="K7" s="134" t="str">
        <f>IF(Y6=FALSE,"",Y6)</f>
        <v/>
      </c>
      <c r="L7" s="134" t="str">
        <f>IF(Z6=FALSE,"",Z6)</f>
        <v/>
      </c>
      <c r="M7" s="134" t="str">
        <f>AA6</f>
        <v/>
      </c>
      <c r="N7" s="114"/>
      <c r="O7" s="135"/>
      <c r="P7" s="114"/>
      <c r="Q7" s="114"/>
      <c r="R7" s="114"/>
      <c r="S7" s="114"/>
      <c r="T7" s="114"/>
      <c r="U7" s="114"/>
      <c r="V7" s="114"/>
      <c r="W7" s="114"/>
      <c r="X7" s="114"/>
      <c r="Y7" s="114"/>
      <c r="Z7" s="114"/>
      <c r="AA7" s="114"/>
      <c r="AB7" s="114"/>
    </row>
    <row r="8" ht="30" customHeight="1" spans="1:12">
      <c r="A8" s="115" t="s">
        <v>141</v>
      </c>
      <c r="B8" s="115"/>
      <c r="C8" s="115"/>
      <c r="D8" s="116" t="s">
        <v>142</v>
      </c>
      <c r="E8" s="116"/>
      <c r="F8" s="117"/>
      <c r="L8"/>
    </row>
    <row r="9" ht="30" customHeight="1" spans="1:12">
      <c r="A9" s="118"/>
      <c r="B9" s="119"/>
      <c r="C9" s="120"/>
      <c r="D9" s="121"/>
      <c r="E9" s="121"/>
      <c r="F9" s="122"/>
      <c r="L9"/>
    </row>
    <row r="10" ht="30" customHeight="1" spans="1:12">
      <c r="A10" s="123"/>
      <c r="B10" s="124"/>
      <c r="C10" s="125"/>
      <c r="D10" s="126" t="s">
        <v>143</v>
      </c>
      <c r="E10" s="126"/>
      <c r="F10" s="127"/>
      <c r="L10"/>
    </row>
    <row r="11" ht="30" customHeight="1" spans="1:12">
      <c r="A11" s="128"/>
      <c r="B11" s="16"/>
      <c r="C11" s="125"/>
      <c r="D11" s="129"/>
      <c r="E11" s="129"/>
      <c r="F11" s="127"/>
      <c r="L11"/>
    </row>
    <row r="12" ht="30" customHeight="1" spans="1:12">
      <c r="A12" s="130" t="s">
        <v>144</v>
      </c>
      <c r="B12" s="130"/>
      <c r="C12" s="130"/>
      <c r="D12" s="126" t="s">
        <v>145</v>
      </c>
      <c r="E12" s="126"/>
      <c r="F12" s="127"/>
      <c r="L12"/>
    </row>
    <row r="13" ht="42" customHeight="1" spans="9:12">
      <c r="I13" s="136"/>
      <c r="L13"/>
    </row>
    <row r="14" ht="42" customHeight="1" spans="9:12">
      <c r="I14" s="136"/>
      <c r="L14"/>
    </row>
    <row r="15" ht="42" customHeight="1" spans="12:12">
      <c r="L15"/>
    </row>
    <row r="16" ht="42" customHeight="1" spans="1:12">
      <c r="A16" s="131"/>
      <c r="L16"/>
    </row>
    <row r="17" ht="42" customHeight="1" spans="12:12">
      <c r="L17"/>
    </row>
    <row r="18" ht="42" customHeight="1"/>
    <row r="19" ht="42" customHeight="1"/>
    <row r="20" ht="42" customHeight="1"/>
    <row r="21" ht="42" customHeight="1"/>
    <row r="22" ht="42" customHeight="1"/>
    <row r="23" ht="42" customHeight="1"/>
    <row r="24" ht="42" customHeight="1"/>
    <row r="25" ht="42" customHeight="1"/>
    <row r="26" ht="42" customHeight="1"/>
    <row r="27" ht="42" customHeight="1"/>
    <row r="28" ht="42" customHeight="1"/>
    <row r="29" ht="42" customHeight="1"/>
    <row r="30" ht="42" customHeight="1"/>
    <row r="31" ht="42" customHeight="1"/>
    <row r="32" ht="42" customHeight="1"/>
    <row r="33" ht="42" customHeight="1"/>
    <row r="34" ht="42" customHeight="1"/>
    <row r="35" ht="42" customHeight="1"/>
    <row r="36" ht="42" customHeight="1"/>
  </sheetData>
  <mergeCells count="11">
    <mergeCell ref="A1:F1"/>
    <mergeCell ref="A2:F2"/>
    <mergeCell ref="G4:N4"/>
    <mergeCell ref="O4:T4"/>
    <mergeCell ref="A4:A5"/>
    <mergeCell ref="B4:B5"/>
    <mergeCell ref="C4:C5"/>
    <mergeCell ref="D4:D5"/>
    <mergeCell ref="E4:E5"/>
    <mergeCell ref="F4:F5"/>
    <mergeCell ref="U4:AB5"/>
  </mergeCells>
  <printOptions horizontalCentered="1"/>
  <pageMargins left="0.25" right="0.25" top="0.75" bottom="0.75" header="0.298611111111111" footer="0.298611111111111"/>
  <pageSetup paperSize="9" pageOrder="overThenDown" orientation="landscape" horizontalDpi="600" verticalDpi="600"/>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14"/>
  <sheetViews>
    <sheetView view="pageBreakPreview" zoomScaleNormal="90" topLeftCell="A5" workbookViewId="0">
      <selection activeCell="P13" sqref="P13"/>
    </sheetView>
  </sheetViews>
  <sheetFormatPr defaultColWidth="9" defaultRowHeight="14.25"/>
  <cols>
    <col min="1" max="9" width="8.625" style="40" customWidth="1"/>
    <col min="10" max="12" width="9" style="40"/>
    <col min="13" max="14" width="9" style="40" hidden="1" customWidth="1"/>
    <col min="15" max="16384" width="9" style="40"/>
  </cols>
  <sheetData>
    <row r="1" ht="57" customHeight="1"/>
    <row r="2" s="75" customFormat="1" ht="24.95" customHeight="1" spans="1:9">
      <c r="A2" s="62" t="str">
        <f>工程信息!C2</f>
        <v>广东电网有限责任公司</v>
      </c>
      <c r="B2" s="63"/>
      <c r="C2" s="63"/>
      <c r="D2" s="63"/>
      <c r="E2" s="63"/>
      <c r="F2" s="63"/>
      <c r="G2" s="63"/>
      <c r="H2" s="63"/>
      <c r="I2" s="63"/>
    </row>
    <row r="3" s="75" customFormat="1" ht="24.95" customHeight="1" spans="1:9">
      <c r="A3" s="76" t="str">
        <f>工程信息!C3</f>
        <v>2024-2025年广东电网有限责任公司车辆维修及保养、年检代办、车辆清洁服务项目</v>
      </c>
      <c r="B3" s="76"/>
      <c r="C3" s="76"/>
      <c r="D3" s="76"/>
      <c r="E3" s="76"/>
      <c r="F3" s="76"/>
      <c r="G3" s="76"/>
      <c r="H3" s="76"/>
      <c r="I3" s="76"/>
    </row>
    <row r="4" customHeight="1" spans="1:9">
      <c r="A4" s="76"/>
      <c r="B4" s="76"/>
      <c r="C4" s="76"/>
      <c r="D4" s="76"/>
      <c r="E4" s="76"/>
      <c r="F4" s="76"/>
      <c r="G4" s="76"/>
      <c r="H4" s="76"/>
      <c r="I4" s="76"/>
    </row>
    <row r="5" customHeight="1" spans="1:9">
      <c r="A5" s="77" t="str">
        <f>"委托方合同编号："&amp;TEXT(工程信息!C10,)</f>
        <v>委托方合同编号：</v>
      </c>
      <c r="B5" s="78"/>
      <c r="C5" s="78"/>
      <c r="D5" s="78"/>
      <c r="E5" s="78"/>
      <c r="F5" s="78"/>
      <c r="G5" s="78"/>
      <c r="H5" s="78"/>
      <c r="I5" s="78"/>
    </row>
    <row r="6" customHeight="1" spans="1:9">
      <c r="A6" s="77" t="str">
        <f>"工程编号："&amp;TEXT(工程信息!C11,)</f>
        <v>工程编号：/</v>
      </c>
      <c r="B6" s="78"/>
      <c r="C6" s="78"/>
      <c r="D6" s="78"/>
      <c r="E6" s="78"/>
      <c r="F6" s="78"/>
      <c r="G6" s="78"/>
      <c r="H6" s="78"/>
      <c r="I6" s="78"/>
    </row>
    <row r="7" customHeight="1" spans="1:9">
      <c r="A7" s="79" t="str">
        <f>"业务编号："&amp;TEXT(工程信息!C6,)</f>
        <v>业务编号：</v>
      </c>
      <c r="B7" s="79"/>
      <c r="C7" s="79"/>
      <c r="D7" s="79"/>
      <c r="E7" s="79"/>
      <c r="F7" s="79"/>
      <c r="G7" s="79"/>
      <c r="H7" s="79"/>
      <c r="I7" s="79"/>
    </row>
    <row r="8" customHeight="1"/>
    <row r="9" customFormat="1" ht="54" customHeight="1" spans="1:14">
      <c r="A9" s="66" t="s">
        <v>146</v>
      </c>
      <c r="B9" s="66"/>
      <c r="C9" s="66"/>
      <c r="D9" s="66"/>
      <c r="E9" s="66"/>
      <c r="F9" s="66"/>
      <c r="G9" s="66"/>
      <c r="H9" s="66"/>
      <c r="I9" s="66"/>
      <c r="M9" s="74"/>
      <c r="N9" s="40"/>
    </row>
    <row r="10" customFormat="1" ht="7" customHeight="1" spans="1:9">
      <c r="A10" s="67"/>
      <c r="B10" s="67"/>
      <c r="C10" s="67"/>
      <c r="D10" s="67"/>
      <c r="E10" s="67"/>
      <c r="F10" s="67"/>
      <c r="G10" s="67"/>
      <c r="H10" s="67"/>
      <c r="I10" s="67"/>
    </row>
    <row r="11" customFormat="1" ht="7" customHeight="1"/>
    <row r="12" customFormat="1" ht="18" customHeight="1" spans="5:5">
      <c r="E12" s="68" t="s">
        <v>147</v>
      </c>
    </row>
    <row r="13" customFormat="1" ht="6" customHeight="1"/>
    <row r="14" customHeight="1" spans="1:9">
      <c r="A14" s="79" t="str">
        <f>"版/次："&amp;TEXT(工程信息!C15,0)</f>
        <v>版/次：A/0</v>
      </c>
      <c r="B14" s="79"/>
      <c r="C14" s="79"/>
      <c r="D14" s="79"/>
      <c r="E14" s="79"/>
      <c r="F14" s="79"/>
      <c r="G14" s="79"/>
      <c r="H14" s="79"/>
      <c r="I14" s="79"/>
    </row>
    <row r="15" customHeight="1"/>
    <row r="16" customHeight="1"/>
    <row r="17" customHeight="1"/>
    <row r="18" customHeight="1"/>
    <row r="19" customHeight="1"/>
    <row r="20" customHeight="1"/>
    <row r="21" customHeight="1" spans="2:9">
      <c r="B21" s="80"/>
      <c r="C21" s="81"/>
      <c r="D21" s="81"/>
      <c r="E21" s="81"/>
      <c r="F21" s="81"/>
      <c r="G21" s="81"/>
      <c r="H21" s="81"/>
      <c r="I21" s="82"/>
    </row>
    <row r="22" customHeight="1" spans="2:9">
      <c r="B22" s="80"/>
      <c r="C22" s="82"/>
      <c r="D22" s="82"/>
      <c r="E22" s="82"/>
      <c r="F22" s="82"/>
      <c r="G22" s="82"/>
      <c r="H22" s="82"/>
      <c r="I22" s="82"/>
    </row>
    <row r="23" customHeight="1" spans="2:2">
      <c r="B23" s="80"/>
    </row>
    <row r="24" customHeight="1" spans="2:2">
      <c r="B24" s="80"/>
    </row>
    <row r="25" customHeight="1"/>
    <row r="26" customHeight="1"/>
    <row r="27" customHeight="1"/>
    <row r="28" customHeight="1"/>
    <row r="29" customHeight="1"/>
    <row r="30" customHeight="1"/>
    <row r="31" customHeight="1"/>
    <row r="32" customHeight="1"/>
    <row r="33" customHeight="1"/>
    <row r="34" customHeight="1"/>
    <row r="35" customHeight="1" spans="1:9">
      <c r="A35" s="83"/>
      <c r="B35" s="83"/>
      <c r="C35" s="83"/>
      <c r="D35" s="83"/>
      <c r="E35" s="83"/>
      <c r="F35" s="83"/>
      <c r="G35" s="83"/>
      <c r="H35" s="83"/>
      <c r="I35" s="83"/>
    </row>
    <row r="36" customHeight="1" spans="1:9">
      <c r="A36" s="84"/>
      <c r="B36" s="85"/>
      <c r="C36" s="85"/>
      <c r="D36" s="85"/>
      <c r="E36" s="85"/>
      <c r="F36" s="85"/>
      <c r="G36" s="85"/>
      <c r="H36" s="85"/>
      <c r="I36" s="84"/>
    </row>
    <row r="37" customHeight="1" spans="1:9">
      <c r="A37" s="86"/>
      <c r="B37" s="86"/>
      <c r="C37" s="86"/>
      <c r="D37" s="86"/>
      <c r="E37" s="86"/>
      <c r="F37" s="86"/>
      <c r="G37" s="86"/>
      <c r="H37" s="86"/>
      <c r="I37" s="86"/>
    </row>
    <row r="38" customHeight="1" spans="1:9">
      <c r="A38" s="86"/>
      <c r="B38" s="86"/>
      <c r="C38" s="86"/>
      <c r="D38" s="86"/>
      <c r="E38" s="86"/>
      <c r="F38" s="86"/>
      <c r="G38" s="86"/>
      <c r="H38" s="86"/>
      <c r="I38" s="86"/>
    </row>
    <row r="39" customHeight="1" spans="1:13">
      <c r="A39" s="60"/>
      <c r="B39" s="60"/>
      <c r="C39" s="60"/>
      <c r="I39" s="60"/>
      <c r="K39" s="60"/>
      <c r="L39" s="60"/>
      <c r="M39" s="60"/>
    </row>
    <row r="40" customHeight="1"/>
    <row r="41" customHeight="1"/>
    <row r="42" customHeight="1"/>
    <row r="43" customHeight="1"/>
    <row r="44" customHeight="1"/>
    <row r="45" customHeight="1"/>
    <row r="46" customHeight="1"/>
    <row r="47" customHeight="1"/>
    <row r="48" customHeight="1"/>
    <row r="49" customHeight="1"/>
    <row r="50" customHeight="1"/>
    <row r="51" customHeight="1"/>
    <row r="52" customHeight="1"/>
    <row r="53" customHeight="1"/>
    <row r="54" customHeight="1"/>
    <row r="55" customHeight="1"/>
    <row r="56" customHeight="1"/>
    <row r="57" customHeight="1"/>
    <row r="58" customHeight="1"/>
    <row r="59" customHeight="1"/>
    <row r="60" customHeight="1"/>
    <row r="61" customHeight="1"/>
    <row r="62" customHeight="1"/>
    <row r="63" customHeight="1"/>
    <row r="64" customHeight="1"/>
    <row r="65" customHeight="1"/>
    <row r="66" customHeight="1"/>
    <row r="67" customHeight="1"/>
    <row r="68" customHeight="1"/>
    <row r="69" customHeight="1"/>
    <row r="70" customHeight="1"/>
    <row r="71" customHeight="1"/>
    <row r="72" customHeight="1"/>
    <row r="73" customHeight="1"/>
    <row r="74" customHeight="1"/>
    <row r="75" customHeight="1"/>
    <row r="76" customHeight="1"/>
    <row r="77" customHeight="1"/>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row r="91" customHeight="1"/>
    <row r="92" customHeight="1"/>
    <row r="93" customHeight="1"/>
    <row r="94" customHeight="1"/>
    <row r="95" customHeight="1"/>
    <row r="96" customHeight="1"/>
    <row r="97" customHeight="1"/>
    <row r="98" customHeight="1"/>
    <row r="99" customHeight="1"/>
    <row r="100" customHeight="1"/>
    <row r="101" customHeight="1"/>
    <row r="102" customHeight="1"/>
    <row r="103" customHeight="1"/>
    <row r="104" customHeight="1"/>
    <row r="105" customHeight="1"/>
    <row r="106" customHeight="1"/>
    <row r="107" customHeight="1"/>
    <row r="108" customHeight="1"/>
    <row r="109" customHeight="1"/>
    <row r="110" customHeight="1"/>
    <row r="111" customHeight="1"/>
    <row r="112" customHeight="1"/>
    <row r="113" customHeight="1"/>
    <row r="114" customHeight="1"/>
  </sheetData>
  <mergeCells count="15">
    <mergeCell ref="A2:I2"/>
    <mergeCell ref="A5:I5"/>
    <mergeCell ref="A6:I6"/>
    <mergeCell ref="A7:I7"/>
    <mergeCell ref="A9:I9"/>
    <mergeCell ref="A10:I10"/>
    <mergeCell ref="A14:I14"/>
    <mergeCell ref="C21:H21"/>
    <mergeCell ref="C23:H23"/>
    <mergeCell ref="C24:H24"/>
    <mergeCell ref="A35:I35"/>
    <mergeCell ref="B36:H36"/>
    <mergeCell ref="A37:I37"/>
    <mergeCell ref="A38:I38"/>
    <mergeCell ref="A3:I4"/>
  </mergeCells>
  <printOptions horizontalCentered="1"/>
  <pageMargins left="0.75" right="0.75" top="0.98" bottom="0.98" header="0" footer="0"/>
  <pageSetup paperSize="9" orientation="portrait" horizontalDpi="180" verticalDpi="180"/>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8"/>
  <sheetViews>
    <sheetView zoomScale="70" zoomScaleNormal="70" workbookViewId="0">
      <selection activeCell="A7" sqref="A7:I7"/>
    </sheetView>
  </sheetViews>
  <sheetFormatPr defaultColWidth="9" defaultRowHeight="14.25"/>
  <cols>
    <col min="1" max="9" width="8.625" style="40" customWidth="1"/>
    <col min="10" max="16384" width="9" style="40"/>
  </cols>
  <sheetData>
    <row r="1" ht="57" customHeight="1"/>
    <row r="2" ht="24.95" customHeight="1" spans="1:9">
      <c r="A2" s="62" t="str">
        <f>审核报告P1!A2</f>
        <v>广东电网有限责任公司</v>
      </c>
      <c r="B2" s="63"/>
      <c r="C2" s="63"/>
      <c r="D2" s="63"/>
      <c r="E2" s="63"/>
      <c r="F2" s="63"/>
      <c r="G2" s="63"/>
      <c r="H2" s="63"/>
      <c r="I2" s="63"/>
    </row>
    <row r="3" ht="24.95" customHeight="1" spans="1:9">
      <c r="A3" s="64" t="str">
        <f>审核报告P1!A3</f>
        <v>2024-2025年广东电网有限责任公司车辆维修及保养、年检代办、车辆清洁服务项目</v>
      </c>
      <c r="B3" s="64"/>
      <c r="C3" s="64"/>
      <c r="D3" s="64"/>
      <c r="E3" s="64"/>
      <c r="F3" s="64"/>
      <c r="G3" s="64"/>
      <c r="H3" s="64"/>
      <c r="I3" s="64"/>
    </row>
    <row r="4" customHeight="1" spans="1:9">
      <c r="A4" s="64"/>
      <c r="B4" s="64"/>
      <c r="C4" s="64"/>
      <c r="D4" s="64"/>
      <c r="E4" s="64"/>
      <c r="F4" s="64"/>
      <c r="G4" s="64"/>
      <c r="H4" s="64"/>
      <c r="I4" s="64"/>
    </row>
    <row r="5" customHeight="1" spans="1:9">
      <c r="A5" s="65"/>
      <c r="B5" s="65"/>
      <c r="C5" s="65"/>
      <c r="D5" s="65"/>
      <c r="E5" s="65"/>
      <c r="F5" s="65"/>
      <c r="G5" s="65"/>
      <c r="H5" s="65"/>
      <c r="I5" s="65"/>
    </row>
    <row r="6" customFormat="1" ht="54" customHeight="1" spans="1:14">
      <c r="A6" s="66" t="str">
        <f>审核报告P1!A9</f>
        <v>招 标 控 制 价 报 告</v>
      </c>
      <c r="B6" s="66"/>
      <c r="C6" s="66"/>
      <c r="D6" s="66"/>
      <c r="E6" s="66"/>
      <c r="F6" s="66"/>
      <c r="G6" s="66"/>
      <c r="H6" s="66"/>
      <c r="I6" s="66"/>
      <c r="M6" s="74"/>
      <c r="N6" s="40"/>
    </row>
    <row r="7" customFormat="1" ht="7" customHeight="1" spans="1:9">
      <c r="A7" s="67"/>
      <c r="B7" s="67"/>
      <c r="C7" s="67"/>
      <c r="D7" s="67"/>
      <c r="E7" s="67"/>
      <c r="F7" s="67"/>
      <c r="G7" s="67"/>
      <c r="H7" s="67"/>
      <c r="I7" s="67"/>
    </row>
    <row r="8" customFormat="1" ht="7" customHeight="1"/>
    <row r="9" customFormat="1" ht="18" customHeight="1" spans="5:5">
      <c r="E9" s="68"/>
    </row>
    <row r="10" customFormat="1" ht="6" customHeight="1"/>
    <row r="11" customFormat="1" ht="17" customHeight="1"/>
    <row r="12" customFormat="1" ht="17" customHeight="1"/>
    <row r="13" customFormat="1" ht="17" customHeight="1"/>
    <row r="14" customFormat="1" ht="17" customHeight="1"/>
    <row r="15" customHeight="1"/>
    <row r="16" customHeight="1" spans="3:3">
      <c r="C16" s="69"/>
    </row>
    <row r="17" ht="28.5" customHeight="1" spans="3:3">
      <c r="C17" s="70" t="s">
        <v>148</v>
      </c>
    </row>
    <row r="18" customHeight="1" spans="3:3">
      <c r="C18" s="70"/>
    </row>
    <row r="19" customHeight="1" spans="3:3">
      <c r="C19" s="70"/>
    </row>
    <row r="20" customHeight="1" spans="3:3">
      <c r="C20" s="70"/>
    </row>
    <row r="21" ht="28.5" customHeight="1" spans="3:3">
      <c r="C21" s="70" t="s">
        <v>149</v>
      </c>
    </row>
    <row r="22" customHeight="1" spans="3:3">
      <c r="C22" s="70"/>
    </row>
    <row r="23" customHeight="1" spans="3:4">
      <c r="C23" s="70"/>
      <c r="D23" s="71"/>
    </row>
    <row r="24" customHeight="1" spans="3:3">
      <c r="C24" s="70"/>
    </row>
    <row r="25" ht="28.5" customHeight="1" spans="3:3">
      <c r="C25" s="70" t="s">
        <v>150</v>
      </c>
    </row>
    <row r="26" customHeight="1" spans="3:3">
      <c r="C26" s="70"/>
    </row>
    <row r="27" customHeight="1" spans="3:3">
      <c r="C27" s="70"/>
    </row>
    <row r="28" customHeight="1" spans="3:3">
      <c r="C28" s="70"/>
    </row>
    <row r="29" ht="28.5" customHeight="1" spans="3:3">
      <c r="C29" s="70" t="s">
        <v>151</v>
      </c>
    </row>
    <row r="30" customHeight="1" spans="3:3">
      <c r="C30" s="72"/>
    </row>
    <row r="31" customHeight="1" spans="3:3">
      <c r="C31" s="73"/>
    </row>
    <row r="32" customHeight="1" spans="3:3">
      <c r="C32" s="73"/>
    </row>
    <row r="34" ht="28.5" customHeight="1" spans="1:9">
      <c r="A34" s="63" t="s">
        <v>152</v>
      </c>
      <c r="B34" s="63"/>
      <c r="C34" s="63"/>
      <c r="D34" s="63"/>
      <c r="E34" s="63"/>
      <c r="F34" s="63"/>
      <c r="G34" s="63"/>
      <c r="H34" s="63"/>
      <c r="I34" s="63"/>
    </row>
    <row r="35" ht="28.5" customHeight="1" spans="1:9">
      <c r="A35" s="63"/>
      <c r="B35" s="63"/>
      <c r="C35" s="63"/>
      <c r="D35" s="63"/>
      <c r="E35" s="63"/>
      <c r="F35" s="63"/>
      <c r="G35" s="63"/>
      <c r="H35" s="63"/>
      <c r="I35" s="63"/>
    </row>
    <row r="36" customHeight="1"/>
    <row r="37" customHeight="1"/>
    <row r="38" customHeight="1"/>
  </sheetData>
  <mergeCells count="7">
    <mergeCell ref="A2:I2"/>
    <mergeCell ref="A5:I5"/>
    <mergeCell ref="A6:I6"/>
    <mergeCell ref="A7:I7"/>
    <mergeCell ref="A34:I34"/>
    <mergeCell ref="A35:I35"/>
    <mergeCell ref="A3:I4"/>
  </mergeCells>
  <printOptions horizontalCentered="1"/>
  <pageMargins left="0.75" right="0.75" top="0.98" bottom="0.98" header="0" footer="0"/>
  <pageSetup paperSize="9" orientation="portrait" horizontalDpi="180" verticalDpi="180"/>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4"/>
  <sheetViews>
    <sheetView showZeros="0" view="pageBreakPreview" zoomScaleNormal="85" topLeftCell="A8" workbookViewId="0">
      <selection activeCell="L28" sqref="L28"/>
    </sheetView>
  </sheetViews>
  <sheetFormatPr defaultColWidth="9" defaultRowHeight="14.25"/>
  <cols>
    <col min="1" max="2" width="10.625" style="40" customWidth="1"/>
    <col min="3" max="9" width="8.625" style="40" customWidth="1"/>
    <col min="10" max="16384" width="9" style="40"/>
  </cols>
  <sheetData>
    <row r="1" ht="24.95" customHeight="1" spans="1:9">
      <c r="A1" s="41" t="s">
        <v>153</v>
      </c>
      <c r="B1" s="41"/>
      <c r="C1" s="41"/>
      <c r="D1" s="41"/>
      <c r="E1" s="41"/>
      <c r="F1" s="41"/>
      <c r="G1" s="41"/>
      <c r="H1" s="41"/>
      <c r="I1" s="41"/>
    </row>
    <row r="2" ht="24.95" customHeight="1" spans="1:9">
      <c r="A2" s="41"/>
      <c r="B2" s="41"/>
      <c r="C2" s="41"/>
      <c r="D2" s="41"/>
      <c r="E2" s="41"/>
      <c r="F2" s="41"/>
      <c r="G2" s="41"/>
      <c r="H2" s="41"/>
      <c r="I2" s="41"/>
    </row>
    <row r="3" ht="24.95" customHeight="1" spans="1:9">
      <c r="A3" s="41"/>
      <c r="B3" s="41"/>
      <c r="C3" s="41"/>
      <c r="D3" s="41"/>
      <c r="E3" s="41"/>
      <c r="F3" s="41"/>
      <c r="G3" s="41"/>
      <c r="H3" s="41"/>
      <c r="I3" s="41"/>
    </row>
    <row r="4" ht="40" customHeight="1" spans="1:9">
      <c r="A4" s="42"/>
      <c r="B4" s="42"/>
      <c r="C4" s="42"/>
      <c r="D4" s="42"/>
      <c r="E4" s="42"/>
      <c r="F4" s="42"/>
      <c r="G4" s="42"/>
      <c r="H4" s="42"/>
      <c r="I4" s="42"/>
    </row>
    <row r="5" s="39" customFormat="1" ht="39.95" customHeight="1" spans="1:9">
      <c r="A5" s="43" t="str">
        <f>TEXT(工程信息!E5,0)&amp;"："</f>
        <v>广东电网有限责任公司：</v>
      </c>
      <c r="B5" s="44"/>
      <c r="C5" s="44"/>
      <c r="D5" s="44"/>
      <c r="E5" s="44"/>
      <c r="F5" s="44"/>
      <c r="G5" s="44"/>
      <c r="H5" s="44"/>
      <c r="I5" s="44"/>
    </row>
    <row r="6" ht="154" customHeight="1" spans="1:9">
      <c r="A6" s="45" t="str">
        <f>"　　受贵局委托，广州竣盛工程造价咨询有限公司对"&amp;TEXT(工程信息!C2,)&amp;TEXT(工程信息!C3,)&amp;"工程的工程招标控制价进行编制，本次编制是在项目建设单位提供的相关资料基础上进行的，项目建设单位对所提供资料的完整性、真实性、合法性、有效性负责。广州竣盛工程造价咨询有限公司依据国家现行的法律、法规、规章、规范性文件及行业规定和相应的标准、规范、技术文件要求，对工程量计算与计价、相关费用的确定、编制意见的准确性、正确性和公正性负责。现将工程编制结果报告如下："</f>
        <v>　　受贵局委托，广州竣盛工程造价咨询有限公司对广东电网有限责任公司2024-2025年广东电网有限责任公司车辆维修及保养、年检代办、车辆清洁服务项目工程的工程招标控制价进行编制，本次编制是在项目建设单位提供的相关资料基础上进行的，项目建设单位对所提供资料的完整性、真实性、合法性、有效性负责。广州竣盛工程造价咨询有限公司依据国家现行的法律、法规、规章、规范性文件及行业规定和相应的标准、规范、技术文件要求，对工程量计算与计价、相关费用的确定、编制意见的准确性、正确性和公正性负责。现将工程编制结果报告如下：</v>
      </c>
      <c r="B6" s="45"/>
      <c r="C6" s="45"/>
      <c r="D6" s="45"/>
      <c r="E6" s="45"/>
      <c r="F6" s="45"/>
      <c r="G6" s="45"/>
      <c r="H6" s="45"/>
      <c r="I6" s="45"/>
    </row>
    <row r="7" s="39" customFormat="1" ht="39.95" customHeight="1" spans="1:9">
      <c r="A7" s="46" t="s">
        <v>154</v>
      </c>
      <c r="B7" s="46"/>
      <c r="C7" s="46"/>
      <c r="D7" s="46"/>
      <c r="E7" s="46"/>
      <c r="F7" s="46"/>
      <c r="G7" s="46"/>
      <c r="H7" s="46"/>
      <c r="I7" s="46"/>
    </row>
    <row r="8" s="39" customFormat="1" ht="30" customHeight="1" spans="1:9">
      <c r="A8" s="47" t="s">
        <v>155</v>
      </c>
      <c r="B8" s="47"/>
      <c r="C8" s="47"/>
      <c r="D8" s="47"/>
      <c r="E8" s="47"/>
      <c r="F8" s="47"/>
      <c r="G8" s="47"/>
      <c r="H8" s="47"/>
      <c r="I8" s="47"/>
    </row>
    <row r="9" ht="62" customHeight="1" spans="1:9">
      <c r="A9" s="48" t="str">
        <f>"　　"&amp;TEXT(工程信息!C2,)&amp;TEXT(工程信息!C3,)&amp;"的工作内容是"&amp;TEXT(工程信息!E1,)&amp;"。"</f>
        <v>　　广东电网有限责任公司2024-2025年广东电网有限责任公司车辆维修及保养、年检代办、车辆清洁服务项目的工作内容是对广东电网有限责任公司下属机关和各地市局单位的车辆维修及保养，年检、车辆清洁等项目进行招标控制价编制。</v>
      </c>
      <c r="B9" s="49"/>
      <c r="C9" s="49"/>
      <c r="D9" s="49"/>
      <c r="E9" s="49"/>
      <c r="F9" s="49"/>
      <c r="G9" s="49"/>
      <c r="H9" s="49"/>
      <c r="I9" s="49"/>
    </row>
    <row r="10" ht="39.95" customHeight="1" spans="1:9">
      <c r="A10" s="43" t="s">
        <v>156</v>
      </c>
      <c r="B10" s="50"/>
      <c r="C10" s="50"/>
      <c r="D10" s="50"/>
      <c r="E10" s="50"/>
      <c r="F10" s="50"/>
      <c r="G10" s="50"/>
      <c r="H10" s="50"/>
      <c r="I10" s="50"/>
    </row>
    <row r="11" customFormat="1" ht="41" customHeight="1" spans="1:9">
      <c r="A11" s="51" t="s">
        <v>157</v>
      </c>
      <c r="B11" s="51"/>
      <c r="C11" s="51"/>
      <c r="D11" s="51"/>
      <c r="E11" s="51"/>
      <c r="F11" s="51"/>
      <c r="G11" s="51"/>
      <c r="H11" s="51"/>
      <c r="I11" s="51"/>
    </row>
    <row r="12" s="39" customFormat="1" ht="39.95" customHeight="1" spans="1:9">
      <c r="A12" s="43" t="s">
        <v>158</v>
      </c>
      <c r="B12" s="44"/>
      <c r="C12" s="44"/>
      <c r="D12" s="44"/>
      <c r="E12" s="44"/>
      <c r="F12" s="44"/>
      <c r="G12" s="44"/>
      <c r="H12" s="44"/>
      <c r="I12" s="44"/>
    </row>
    <row r="13" s="39" customFormat="1" ht="30" customHeight="1" spans="1:9">
      <c r="A13" s="52" t="s">
        <v>159</v>
      </c>
      <c r="B13" s="53"/>
      <c r="C13" s="53"/>
      <c r="D13" s="53"/>
      <c r="E13" s="53"/>
      <c r="F13" s="53"/>
      <c r="G13" s="53"/>
      <c r="H13" s="53"/>
      <c r="I13" s="53"/>
    </row>
    <row r="14" s="39" customFormat="1" ht="39.95" customHeight="1" spans="1:9">
      <c r="A14" s="51" t="s">
        <v>160</v>
      </c>
      <c r="B14" s="51"/>
      <c r="C14" s="51"/>
      <c r="D14" s="51"/>
      <c r="E14" s="51"/>
      <c r="F14" s="51"/>
      <c r="G14" s="51"/>
      <c r="H14" s="51"/>
      <c r="I14" s="51"/>
    </row>
    <row r="15" ht="9.95" customHeight="1" spans="1:9">
      <c r="A15" s="51"/>
      <c r="B15" s="51"/>
      <c r="C15" s="51"/>
      <c r="D15" s="51"/>
      <c r="E15" s="51"/>
      <c r="F15" s="51"/>
      <c r="G15" s="51"/>
      <c r="H15" s="51"/>
      <c r="I15" s="51"/>
    </row>
    <row r="16" customFormat="1" ht="21" customHeight="1" spans="1:9">
      <c r="A16" s="51" t="s">
        <v>161</v>
      </c>
      <c r="B16" s="51"/>
      <c r="C16" s="51"/>
      <c r="D16" s="51"/>
      <c r="E16" s="51"/>
      <c r="F16" s="51"/>
      <c r="G16" s="51"/>
      <c r="H16" s="51"/>
      <c r="I16" s="51"/>
    </row>
    <row r="17" customFormat="1" ht="9.95" customHeight="1" spans="1:9">
      <c r="A17" s="51"/>
      <c r="B17" s="51"/>
      <c r="C17" s="51"/>
      <c r="D17" s="51"/>
      <c r="E17" s="51"/>
      <c r="F17" s="51"/>
      <c r="G17" s="51"/>
      <c r="H17" s="51"/>
      <c r="I17" s="51"/>
    </row>
    <row r="18" s="39" customFormat="1" ht="20.1" customHeight="1" spans="1:9">
      <c r="A18" s="51" t="s">
        <v>162</v>
      </c>
      <c r="B18" s="51"/>
      <c r="C18" s="51"/>
      <c r="D18" s="51"/>
      <c r="E18" s="51"/>
      <c r="F18" s="51"/>
      <c r="G18" s="51"/>
      <c r="H18" s="51"/>
      <c r="I18" s="51"/>
    </row>
    <row r="19" s="39" customFormat="1" ht="30" customHeight="1" spans="1:9">
      <c r="A19" s="52" t="s">
        <v>163</v>
      </c>
      <c r="B19" s="53"/>
      <c r="C19" s="53"/>
      <c r="D19" s="53"/>
      <c r="E19" s="53"/>
      <c r="F19" s="53"/>
      <c r="G19" s="53"/>
      <c r="H19" s="53"/>
      <c r="I19" s="53"/>
    </row>
    <row r="20" s="39" customFormat="1" ht="39.95" customHeight="1" spans="1:9">
      <c r="A20" s="54" t="s">
        <v>164</v>
      </c>
      <c r="B20" s="54"/>
      <c r="C20" s="54"/>
      <c r="D20" s="54"/>
      <c r="E20" s="54"/>
      <c r="F20" s="54"/>
      <c r="G20" s="54"/>
      <c r="H20" s="54"/>
      <c r="I20" s="54"/>
    </row>
    <row r="21" ht="20.1" customHeight="1" spans="1:9">
      <c r="A21" s="54" t="s">
        <v>165</v>
      </c>
      <c r="B21" s="54"/>
      <c r="C21" s="54"/>
      <c r="D21" s="54"/>
      <c r="E21" s="54"/>
      <c r="F21" s="54"/>
      <c r="G21" s="54"/>
      <c r="H21" s="54"/>
      <c r="I21" s="54"/>
    </row>
    <row r="22" ht="9.95" customHeight="1" spans="1:9">
      <c r="A22" s="54"/>
      <c r="B22" s="54"/>
      <c r="C22" s="54"/>
      <c r="D22" s="54"/>
      <c r="E22" s="54"/>
      <c r="F22" s="54"/>
      <c r="G22" s="54"/>
      <c r="H22" s="54"/>
      <c r="I22" s="54"/>
    </row>
    <row r="23" ht="39.95" customHeight="1" spans="1:9">
      <c r="A23" s="54" t="s">
        <v>166</v>
      </c>
      <c r="B23" s="54"/>
      <c r="C23" s="54"/>
      <c r="D23" s="54"/>
      <c r="E23" s="54"/>
      <c r="F23" s="54"/>
      <c r="G23" s="54"/>
      <c r="H23" s="54"/>
      <c r="I23" s="54"/>
    </row>
    <row r="24" ht="9.95" customHeight="1" spans="1:9">
      <c r="A24" s="54"/>
      <c r="B24" s="54"/>
      <c r="C24" s="54"/>
      <c r="D24" s="54"/>
      <c r="E24" s="54"/>
      <c r="F24" s="54"/>
      <c r="G24" s="54"/>
      <c r="H24" s="54"/>
      <c r="I24" s="54"/>
    </row>
    <row r="25" ht="25" customHeight="1" spans="1:9">
      <c r="A25" s="49" t="s">
        <v>167</v>
      </c>
      <c r="B25" s="49"/>
      <c r="C25" s="49"/>
      <c r="D25" s="49"/>
      <c r="E25" s="49"/>
      <c r="F25" s="49"/>
      <c r="G25" s="49"/>
      <c r="H25" s="49"/>
      <c r="I25" s="49"/>
    </row>
    <row r="26" ht="9.95" customHeight="1" spans="1:9">
      <c r="A26" s="54"/>
      <c r="B26" s="54"/>
      <c r="C26" s="54"/>
      <c r="D26" s="54"/>
      <c r="E26" s="54"/>
      <c r="F26" s="54"/>
      <c r="G26" s="54"/>
      <c r="H26" s="54"/>
      <c r="I26" s="54"/>
    </row>
    <row r="27" s="39" customFormat="1" ht="39.95" customHeight="1" spans="1:9">
      <c r="A27" s="43" t="s">
        <v>168</v>
      </c>
      <c r="B27" s="44"/>
      <c r="C27" s="44"/>
      <c r="D27" s="44"/>
      <c r="E27" s="44"/>
      <c r="F27" s="44"/>
      <c r="G27" s="44"/>
      <c r="H27" s="44"/>
      <c r="I27" s="44"/>
    </row>
    <row r="28" ht="39.95" customHeight="1" spans="1:9">
      <c r="A28" s="54" t="str">
        <f>"　　 本招标控制价编制车辆维修及保养，年检代办服务、车辆清洁单价等控制价，其单价不含税。"</f>
        <v>　　 本招标控制价编制车辆维修及保养，年检代办服务、车辆清洁单价等控制价，其单价不含税。</v>
      </c>
      <c r="B28" s="54"/>
      <c r="C28" s="54"/>
      <c r="D28" s="54"/>
      <c r="E28" s="54"/>
      <c r="F28" s="54"/>
      <c r="G28" s="54"/>
      <c r="H28" s="54"/>
      <c r="I28" s="54"/>
    </row>
    <row r="29" ht="24.95" customHeight="1" spans="1:9">
      <c r="A29" s="55"/>
      <c r="B29" s="55"/>
      <c r="C29" s="55"/>
      <c r="D29" s="55"/>
      <c r="E29" s="55"/>
      <c r="F29" s="55"/>
      <c r="G29" s="55"/>
      <c r="H29" s="55"/>
      <c r="I29" s="55"/>
    </row>
    <row r="30" ht="55" customHeight="1" spans="1:9">
      <c r="A30" s="56" t="s">
        <v>169</v>
      </c>
      <c r="B30" s="56"/>
      <c r="C30" s="56"/>
      <c r="D30" s="56"/>
      <c r="E30" s="56"/>
      <c r="F30" s="56"/>
      <c r="G30" s="56"/>
      <c r="H30" s="56"/>
      <c r="I30" s="56"/>
    </row>
    <row r="31" ht="60" customHeight="1" spans="1:9">
      <c r="A31" s="57"/>
      <c r="B31" s="57"/>
      <c r="C31" s="57"/>
      <c r="D31" s="57"/>
      <c r="E31" s="57"/>
      <c r="F31" s="57"/>
      <c r="G31" s="57"/>
      <c r="H31" s="57"/>
      <c r="I31" s="57"/>
    </row>
    <row r="32" ht="30" customHeight="1" spans="1:9">
      <c r="A32" s="55"/>
      <c r="B32" s="55"/>
      <c r="C32" s="55"/>
      <c r="D32" s="55"/>
      <c r="E32" s="55"/>
      <c r="F32" s="55"/>
      <c r="G32" s="58" t="s">
        <v>170</v>
      </c>
      <c r="H32" s="58"/>
      <c r="I32" s="58"/>
    </row>
    <row r="33" ht="30" customHeight="1" spans="1:9">
      <c r="A33" s="55"/>
      <c r="B33" s="55"/>
      <c r="C33" s="55"/>
      <c r="D33" s="55"/>
      <c r="E33" s="55"/>
      <c r="F33" s="55"/>
      <c r="G33" s="59" t="str">
        <f>TEXT(工程信息!C5,"yyyy年m月d日")</f>
        <v>2023年11月7日</v>
      </c>
      <c r="H33" s="59"/>
      <c r="I33" s="59"/>
    </row>
    <row r="34" ht="18.75" hidden="1" customHeight="1" spans="1:9">
      <c r="A34" s="241" t="s">
        <v>171</v>
      </c>
      <c r="B34" s="241" t="s">
        <v>172</v>
      </c>
      <c r="C34" s="241" t="s">
        <v>173</v>
      </c>
      <c r="D34" s="241" t="s">
        <v>174</v>
      </c>
      <c r="E34" s="241" t="s">
        <v>175</v>
      </c>
      <c r="F34" s="241" t="s">
        <v>176</v>
      </c>
      <c r="G34" s="61" t="s">
        <v>177</v>
      </c>
      <c r="H34" s="61" t="s">
        <v>176</v>
      </c>
      <c r="I34" s="241" t="s">
        <v>177</v>
      </c>
    </row>
  </sheetData>
  <mergeCells count="19">
    <mergeCell ref="A4:I4"/>
    <mergeCell ref="A6:I6"/>
    <mergeCell ref="A7:I7"/>
    <mergeCell ref="A8:I8"/>
    <mergeCell ref="A9:I9"/>
    <mergeCell ref="A11:I11"/>
    <mergeCell ref="A14:I14"/>
    <mergeCell ref="A16:I16"/>
    <mergeCell ref="A18:I18"/>
    <mergeCell ref="A20:I20"/>
    <mergeCell ref="A21:I21"/>
    <mergeCell ref="A23:I23"/>
    <mergeCell ref="A23:I23"/>
    <mergeCell ref="A25:I25"/>
    <mergeCell ref="A28:I28"/>
    <mergeCell ref="A30:I30"/>
    <mergeCell ref="G32:I32"/>
    <mergeCell ref="G33:I33"/>
    <mergeCell ref="A1:I3"/>
  </mergeCells>
  <printOptions horizontalCentered="1"/>
  <pageMargins left="0.708333333333333" right="0.708333333333333" top="0.751388888888889" bottom="0.751388888888889" header="0.310416666666667" footer="0.310416666666667"/>
  <pageSetup paperSize="9" fitToHeight="0" orientation="portrait" useFirstPageNumber="1" horizontalDpi="600" verticalDpi="600"/>
  <headerFooter alignWithMargins="0">
    <oddFooter>&amp;C第 &amp;P 页，共 &amp;N 页</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C23"/>
  <sheetViews>
    <sheetView topLeftCell="A5" workbookViewId="0">
      <selection activeCell="H17" sqref="H17"/>
    </sheetView>
  </sheetViews>
  <sheetFormatPr defaultColWidth="9" defaultRowHeight="14.25" outlineLevelCol="2"/>
  <cols>
    <col min="1" max="1" width="5.375" style="32" customWidth="1"/>
    <col min="2" max="2" width="13.75" style="32" customWidth="1"/>
    <col min="3" max="3" width="62.375" style="32" customWidth="1"/>
    <col min="4" max="4" width="4.25" style="32" customWidth="1"/>
    <col min="5" max="5" width="6.375" style="32" customWidth="1"/>
    <col min="6" max="16384" width="9" style="32"/>
  </cols>
  <sheetData>
    <row r="3" ht="23.25" customHeight="1"/>
    <row r="4" ht="48" customHeight="1" spans="1:3">
      <c r="A4" s="33" t="s">
        <v>178</v>
      </c>
      <c r="B4" s="33"/>
      <c r="C4" s="33"/>
    </row>
    <row r="5" ht="185.25" customHeight="1"/>
    <row r="17" ht="42.75" customHeight="1" spans="2:3">
      <c r="B17" s="34" t="s">
        <v>179</v>
      </c>
      <c r="C17" s="35" t="str">
        <f>审核汇总表!B6</f>
        <v>2024-2025年广东电网有限责任公司车辆维修及保养、年检代办、车辆清洁服务项目</v>
      </c>
    </row>
    <row r="18" ht="20.25" spans="2:3">
      <c r="B18" s="36"/>
      <c r="C18" s="36"/>
    </row>
    <row r="19" ht="20.25" spans="2:3">
      <c r="B19" s="36"/>
      <c r="C19" s="36"/>
    </row>
    <row r="20" ht="20.25" spans="2:3">
      <c r="B20" s="36" t="s">
        <v>180</v>
      </c>
      <c r="C20" s="37" t="str">
        <f>工程信息!E5</f>
        <v>广东电网有限责任公司</v>
      </c>
    </row>
    <row r="21" ht="20.25" spans="2:3">
      <c r="B21" s="36"/>
      <c r="C21" s="36"/>
    </row>
    <row r="22" ht="20.25" spans="2:3">
      <c r="B22" s="36"/>
      <c r="C22" s="36"/>
    </row>
    <row r="23" ht="20.25" spans="2:3">
      <c r="B23" s="36" t="s">
        <v>181</v>
      </c>
      <c r="C23" s="38">
        <f>工程信息!C5</f>
        <v>45237</v>
      </c>
    </row>
  </sheetData>
  <mergeCells count="1">
    <mergeCell ref="A4:C4"/>
  </mergeCells>
  <pageMargins left="0.7" right="0.7" top="0.75" bottom="0.75" header="0.3" footer="0.3"/>
  <pageSetup paperSize="9" orientation="portrait" horizontalDpi="600" vertic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554"/>
  <sheetViews>
    <sheetView view="pageBreakPreview" zoomScale="130" zoomScaleNormal="100" workbookViewId="0">
      <pane ySplit="2" topLeftCell="A547" activePane="bottomLeft" state="frozen"/>
      <selection/>
      <selection pane="bottomLeft" activeCell="E549" sqref="E549"/>
    </sheetView>
  </sheetViews>
  <sheetFormatPr defaultColWidth="9" defaultRowHeight="12" outlineLevelCol="6"/>
  <cols>
    <col min="1" max="1" width="10.25" style="16" customWidth="1"/>
    <col min="2" max="2" width="6.125" style="16" customWidth="1"/>
    <col min="3" max="3" width="46.9166666666667" style="16" customWidth="1"/>
    <col min="4" max="6" width="18.65" style="17" customWidth="1"/>
    <col min="7" max="7" width="15.6666666666667" style="16" customWidth="1"/>
    <col min="8" max="16384" width="9" style="16"/>
  </cols>
  <sheetData>
    <row r="1" ht="60" customHeight="1" spans="1:7">
      <c r="A1" s="18" t="s">
        <v>182</v>
      </c>
      <c r="B1" s="18"/>
      <c r="C1" s="18"/>
      <c r="D1" s="18"/>
      <c r="E1" s="18"/>
      <c r="F1" s="18"/>
      <c r="G1" s="18"/>
    </row>
    <row r="2" ht="46" customHeight="1" spans="1:7">
      <c r="A2" s="19" t="s">
        <v>183</v>
      </c>
      <c r="B2" s="19" t="s">
        <v>83</v>
      </c>
      <c r="C2" s="19" t="s">
        <v>184</v>
      </c>
      <c r="D2" s="20" t="s">
        <v>185</v>
      </c>
      <c r="E2" s="20" t="s">
        <v>186</v>
      </c>
      <c r="F2" s="20" t="s">
        <v>187</v>
      </c>
      <c r="G2" s="19" t="s">
        <v>88</v>
      </c>
    </row>
    <row r="3" ht="37" customHeight="1" spans="1:7">
      <c r="A3" s="19" t="s">
        <v>188</v>
      </c>
      <c r="B3" s="19">
        <v>101</v>
      </c>
      <c r="C3" s="21" t="s">
        <v>189</v>
      </c>
      <c r="D3" s="20">
        <v>185</v>
      </c>
      <c r="E3" s="20">
        <f t="shared" ref="E3:E66" si="0">D3*0.916</f>
        <v>169.46</v>
      </c>
      <c r="F3" s="20">
        <f t="shared" ref="F3:F66" si="1">D3*0.857</f>
        <v>158.55</v>
      </c>
      <c r="G3" s="21"/>
    </row>
    <row r="4" ht="37" customHeight="1" spans="1:7">
      <c r="A4" s="19"/>
      <c r="B4" s="19">
        <v>102</v>
      </c>
      <c r="C4" s="21" t="s">
        <v>190</v>
      </c>
      <c r="D4" s="20">
        <v>462</v>
      </c>
      <c r="E4" s="20">
        <f t="shared" si="0"/>
        <v>423.19</v>
      </c>
      <c r="F4" s="20">
        <f t="shared" si="1"/>
        <v>395.93</v>
      </c>
      <c r="G4" s="22"/>
    </row>
    <row r="5" ht="37" customHeight="1" spans="1:7">
      <c r="A5" s="19"/>
      <c r="B5" s="19">
        <v>103</v>
      </c>
      <c r="C5" s="21" t="s">
        <v>191</v>
      </c>
      <c r="D5" s="20">
        <v>56</v>
      </c>
      <c r="E5" s="20">
        <f t="shared" si="0"/>
        <v>51.3</v>
      </c>
      <c r="F5" s="20">
        <f t="shared" si="1"/>
        <v>47.99</v>
      </c>
      <c r="G5" s="22"/>
    </row>
    <row r="6" ht="37" customHeight="1" spans="1:7">
      <c r="A6" s="19"/>
      <c r="B6" s="19">
        <v>104</v>
      </c>
      <c r="C6" s="21" t="s">
        <v>192</v>
      </c>
      <c r="D6" s="20">
        <v>74</v>
      </c>
      <c r="E6" s="20">
        <f t="shared" si="0"/>
        <v>67.78</v>
      </c>
      <c r="F6" s="20">
        <f t="shared" si="1"/>
        <v>63.42</v>
      </c>
      <c r="G6" s="22"/>
    </row>
    <row r="7" ht="37" customHeight="1" spans="1:7">
      <c r="A7" s="19"/>
      <c r="B7" s="19">
        <v>105</v>
      </c>
      <c r="C7" s="21" t="s">
        <v>193</v>
      </c>
      <c r="D7" s="20">
        <v>111</v>
      </c>
      <c r="E7" s="20">
        <f t="shared" si="0"/>
        <v>101.68</v>
      </c>
      <c r="F7" s="20">
        <f t="shared" si="1"/>
        <v>95.13</v>
      </c>
      <c r="G7" s="22"/>
    </row>
    <row r="8" ht="37" customHeight="1" spans="1:7">
      <c r="A8" s="19"/>
      <c r="B8" s="19">
        <v>106</v>
      </c>
      <c r="C8" s="21" t="s">
        <v>194</v>
      </c>
      <c r="D8" s="20">
        <v>342</v>
      </c>
      <c r="E8" s="20">
        <f t="shared" si="0"/>
        <v>313.27</v>
      </c>
      <c r="F8" s="20">
        <f t="shared" si="1"/>
        <v>293.09</v>
      </c>
      <c r="G8" s="22"/>
    </row>
    <row r="9" ht="37" customHeight="1" spans="1:7">
      <c r="A9" s="19"/>
      <c r="B9" s="19">
        <v>107</v>
      </c>
      <c r="C9" s="21" t="s">
        <v>195</v>
      </c>
      <c r="D9" s="20">
        <v>185</v>
      </c>
      <c r="E9" s="20">
        <f t="shared" si="0"/>
        <v>169.46</v>
      </c>
      <c r="F9" s="20">
        <f t="shared" si="1"/>
        <v>158.55</v>
      </c>
      <c r="G9" s="22"/>
    </row>
    <row r="10" ht="37" customHeight="1" spans="1:7">
      <c r="A10" s="19"/>
      <c r="B10" s="19">
        <v>108</v>
      </c>
      <c r="C10" s="21" t="s">
        <v>196</v>
      </c>
      <c r="D10" s="20">
        <v>111</v>
      </c>
      <c r="E10" s="20">
        <f t="shared" si="0"/>
        <v>101.68</v>
      </c>
      <c r="F10" s="20">
        <f t="shared" si="1"/>
        <v>95.13</v>
      </c>
      <c r="G10" s="22"/>
    </row>
    <row r="11" ht="37" customHeight="1" spans="1:7">
      <c r="A11" s="19"/>
      <c r="B11" s="19">
        <v>109</v>
      </c>
      <c r="C11" s="21" t="s">
        <v>197</v>
      </c>
      <c r="D11" s="20">
        <v>166</v>
      </c>
      <c r="E11" s="20">
        <f t="shared" si="0"/>
        <v>152.06</v>
      </c>
      <c r="F11" s="20">
        <f t="shared" si="1"/>
        <v>142.26</v>
      </c>
      <c r="G11" s="22"/>
    </row>
    <row r="12" ht="37" customHeight="1" spans="1:7">
      <c r="A12" s="19"/>
      <c r="B12" s="19">
        <v>110</v>
      </c>
      <c r="C12" s="21" t="s">
        <v>198</v>
      </c>
      <c r="D12" s="20">
        <v>111</v>
      </c>
      <c r="E12" s="20">
        <f t="shared" si="0"/>
        <v>101.68</v>
      </c>
      <c r="F12" s="20">
        <f t="shared" si="1"/>
        <v>95.13</v>
      </c>
      <c r="G12" s="22"/>
    </row>
    <row r="13" ht="37" customHeight="1" spans="1:7">
      <c r="A13" s="19"/>
      <c r="B13" s="19">
        <v>111</v>
      </c>
      <c r="C13" s="21" t="s">
        <v>199</v>
      </c>
      <c r="D13" s="20">
        <v>92</v>
      </c>
      <c r="E13" s="20">
        <f t="shared" si="0"/>
        <v>84.27</v>
      </c>
      <c r="F13" s="20">
        <f t="shared" si="1"/>
        <v>78.84</v>
      </c>
      <c r="G13" s="22"/>
    </row>
    <row r="14" ht="37" customHeight="1" spans="1:7">
      <c r="A14" s="19"/>
      <c r="B14" s="19">
        <v>112</v>
      </c>
      <c r="C14" s="21" t="s">
        <v>200</v>
      </c>
      <c r="D14" s="20">
        <v>380</v>
      </c>
      <c r="E14" s="20">
        <f t="shared" si="0"/>
        <v>348.08</v>
      </c>
      <c r="F14" s="20">
        <f t="shared" si="1"/>
        <v>325.66</v>
      </c>
      <c r="G14" s="23" t="s">
        <v>201</v>
      </c>
    </row>
    <row r="15" ht="37" customHeight="1" spans="1:7">
      <c r="A15" s="19"/>
      <c r="B15" s="19">
        <v>113</v>
      </c>
      <c r="C15" s="21" t="s">
        <v>200</v>
      </c>
      <c r="D15" s="20">
        <v>760</v>
      </c>
      <c r="E15" s="20">
        <f t="shared" si="0"/>
        <v>696.16</v>
      </c>
      <c r="F15" s="20">
        <f t="shared" si="1"/>
        <v>651.32</v>
      </c>
      <c r="G15" s="23" t="s">
        <v>202</v>
      </c>
    </row>
    <row r="16" ht="37" customHeight="1" spans="1:7">
      <c r="A16" s="19"/>
      <c r="B16" s="19">
        <v>114</v>
      </c>
      <c r="C16" s="21" t="s">
        <v>203</v>
      </c>
      <c r="D16" s="20">
        <v>200</v>
      </c>
      <c r="E16" s="20">
        <f t="shared" si="0"/>
        <v>183.2</v>
      </c>
      <c r="F16" s="20">
        <f t="shared" si="1"/>
        <v>171.4</v>
      </c>
      <c r="G16" s="22"/>
    </row>
    <row r="17" ht="37" customHeight="1" spans="1:7">
      <c r="A17" s="19" t="s">
        <v>204</v>
      </c>
      <c r="B17" s="19">
        <v>201</v>
      </c>
      <c r="C17" s="21" t="s">
        <v>205</v>
      </c>
      <c r="D17" s="20">
        <v>2154</v>
      </c>
      <c r="E17" s="20">
        <f t="shared" si="0"/>
        <v>1973.06</v>
      </c>
      <c r="F17" s="20">
        <f t="shared" si="1"/>
        <v>1845.98</v>
      </c>
      <c r="G17" s="21"/>
    </row>
    <row r="18" ht="37" customHeight="1" spans="1:7">
      <c r="A18" s="19"/>
      <c r="B18" s="19">
        <v>202</v>
      </c>
      <c r="C18" s="21" t="s">
        <v>206</v>
      </c>
      <c r="D18" s="20">
        <v>923</v>
      </c>
      <c r="E18" s="20">
        <f t="shared" si="0"/>
        <v>845.47</v>
      </c>
      <c r="F18" s="20">
        <f t="shared" si="1"/>
        <v>791.01</v>
      </c>
      <c r="G18" s="22"/>
    </row>
    <row r="19" ht="37" customHeight="1" spans="1:7">
      <c r="A19" s="19"/>
      <c r="B19" s="19">
        <v>203</v>
      </c>
      <c r="C19" s="21" t="s">
        <v>207</v>
      </c>
      <c r="D19" s="20">
        <v>56</v>
      </c>
      <c r="E19" s="20">
        <f t="shared" si="0"/>
        <v>51.3</v>
      </c>
      <c r="F19" s="20">
        <f t="shared" si="1"/>
        <v>47.99</v>
      </c>
      <c r="G19" s="22"/>
    </row>
    <row r="20" ht="37" customHeight="1" spans="1:7">
      <c r="A20" s="19"/>
      <c r="B20" s="19">
        <v>204</v>
      </c>
      <c r="C20" s="21" t="s">
        <v>208</v>
      </c>
      <c r="D20" s="20">
        <v>111</v>
      </c>
      <c r="E20" s="20">
        <f t="shared" si="0"/>
        <v>101.68</v>
      </c>
      <c r="F20" s="20">
        <f t="shared" si="1"/>
        <v>95.13</v>
      </c>
      <c r="G20" s="22"/>
    </row>
    <row r="21" ht="37" customHeight="1" spans="1:7">
      <c r="A21" s="19"/>
      <c r="B21" s="19">
        <v>205</v>
      </c>
      <c r="C21" s="21" t="s">
        <v>209</v>
      </c>
      <c r="D21" s="20">
        <v>111</v>
      </c>
      <c r="E21" s="20">
        <f t="shared" si="0"/>
        <v>101.68</v>
      </c>
      <c r="F21" s="20">
        <f t="shared" si="1"/>
        <v>95.13</v>
      </c>
      <c r="G21" s="22"/>
    </row>
    <row r="22" ht="37" customHeight="1" spans="1:7">
      <c r="A22" s="19"/>
      <c r="B22" s="19">
        <v>206</v>
      </c>
      <c r="C22" s="21" t="s">
        <v>210</v>
      </c>
      <c r="D22" s="20">
        <v>154</v>
      </c>
      <c r="E22" s="20">
        <f t="shared" si="0"/>
        <v>141.06</v>
      </c>
      <c r="F22" s="20">
        <f t="shared" si="1"/>
        <v>131.98</v>
      </c>
      <c r="G22" s="22"/>
    </row>
    <row r="23" ht="37" customHeight="1" spans="1:7">
      <c r="A23" s="19"/>
      <c r="B23" s="19">
        <v>207</v>
      </c>
      <c r="C23" s="21" t="s">
        <v>211</v>
      </c>
      <c r="D23" s="20">
        <v>415</v>
      </c>
      <c r="E23" s="20">
        <f t="shared" si="0"/>
        <v>380.14</v>
      </c>
      <c r="F23" s="20">
        <f t="shared" si="1"/>
        <v>355.66</v>
      </c>
      <c r="G23" s="22"/>
    </row>
    <row r="24" ht="37" customHeight="1" spans="1:7">
      <c r="A24" s="19"/>
      <c r="B24" s="19">
        <v>208</v>
      </c>
      <c r="C24" s="21" t="s">
        <v>212</v>
      </c>
      <c r="D24" s="20">
        <v>554</v>
      </c>
      <c r="E24" s="20">
        <f t="shared" si="0"/>
        <v>507.46</v>
      </c>
      <c r="F24" s="20">
        <f t="shared" si="1"/>
        <v>474.78</v>
      </c>
      <c r="G24" s="22"/>
    </row>
    <row r="25" ht="37" customHeight="1" spans="1:7">
      <c r="A25" s="19"/>
      <c r="B25" s="19">
        <v>209</v>
      </c>
      <c r="C25" s="21" t="s">
        <v>213</v>
      </c>
      <c r="D25" s="20">
        <v>56</v>
      </c>
      <c r="E25" s="20">
        <f t="shared" si="0"/>
        <v>51.3</v>
      </c>
      <c r="F25" s="20">
        <f t="shared" si="1"/>
        <v>47.99</v>
      </c>
      <c r="G25" s="22"/>
    </row>
    <row r="26" ht="37" customHeight="1" spans="1:7">
      <c r="A26" s="19"/>
      <c r="B26" s="19">
        <v>210</v>
      </c>
      <c r="C26" s="21" t="s">
        <v>214</v>
      </c>
      <c r="D26" s="20">
        <v>383</v>
      </c>
      <c r="E26" s="20">
        <f t="shared" si="0"/>
        <v>350.83</v>
      </c>
      <c r="F26" s="20">
        <f t="shared" si="1"/>
        <v>328.23</v>
      </c>
      <c r="G26" s="22"/>
    </row>
    <row r="27" ht="37" customHeight="1" spans="1:7">
      <c r="A27" s="19"/>
      <c r="B27" s="19">
        <v>211</v>
      </c>
      <c r="C27" s="21" t="s">
        <v>215</v>
      </c>
      <c r="D27" s="20">
        <v>592</v>
      </c>
      <c r="E27" s="20">
        <f t="shared" si="0"/>
        <v>542.27</v>
      </c>
      <c r="F27" s="20">
        <f t="shared" si="1"/>
        <v>507.34</v>
      </c>
      <c r="G27" s="22"/>
    </row>
    <row r="28" ht="37" customHeight="1" spans="1:7">
      <c r="A28" s="19"/>
      <c r="B28" s="19">
        <v>212</v>
      </c>
      <c r="C28" s="21" t="s">
        <v>216</v>
      </c>
      <c r="D28" s="20">
        <v>348</v>
      </c>
      <c r="E28" s="20">
        <f t="shared" si="0"/>
        <v>318.77</v>
      </c>
      <c r="F28" s="20">
        <f t="shared" si="1"/>
        <v>298.24</v>
      </c>
      <c r="G28" s="22"/>
    </row>
    <row r="29" ht="37" customHeight="1" spans="1:7">
      <c r="A29" s="19"/>
      <c r="B29" s="19">
        <v>213</v>
      </c>
      <c r="C29" s="21" t="s">
        <v>217</v>
      </c>
      <c r="D29" s="20">
        <v>111</v>
      </c>
      <c r="E29" s="20">
        <f t="shared" si="0"/>
        <v>101.68</v>
      </c>
      <c r="F29" s="20">
        <f t="shared" si="1"/>
        <v>95.13</v>
      </c>
      <c r="G29" s="22"/>
    </row>
    <row r="30" ht="37" customHeight="1" spans="1:7">
      <c r="A30" s="19"/>
      <c r="B30" s="19">
        <v>214</v>
      </c>
      <c r="C30" s="21" t="s">
        <v>218</v>
      </c>
      <c r="D30" s="20">
        <v>240</v>
      </c>
      <c r="E30" s="20">
        <f t="shared" si="0"/>
        <v>219.84</v>
      </c>
      <c r="F30" s="20">
        <f t="shared" si="1"/>
        <v>205.68</v>
      </c>
      <c r="G30" s="22"/>
    </row>
    <row r="31" ht="37" customHeight="1" spans="1:7">
      <c r="A31" s="19"/>
      <c r="B31" s="19">
        <v>215</v>
      </c>
      <c r="C31" s="21" t="s">
        <v>219</v>
      </c>
      <c r="D31" s="20">
        <v>240</v>
      </c>
      <c r="E31" s="20">
        <f t="shared" si="0"/>
        <v>219.84</v>
      </c>
      <c r="F31" s="20">
        <f t="shared" si="1"/>
        <v>205.68</v>
      </c>
      <c r="G31" s="22"/>
    </row>
    <row r="32" ht="37" customHeight="1" spans="1:7">
      <c r="A32" s="19"/>
      <c r="B32" s="19">
        <v>216</v>
      </c>
      <c r="C32" s="21" t="s">
        <v>220</v>
      </c>
      <c r="D32" s="20">
        <v>166</v>
      </c>
      <c r="E32" s="20">
        <f t="shared" si="0"/>
        <v>152.06</v>
      </c>
      <c r="F32" s="20">
        <f t="shared" si="1"/>
        <v>142.26</v>
      </c>
      <c r="G32" s="22"/>
    </row>
    <row r="33" ht="37" customHeight="1" spans="1:7">
      <c r="A33" s="19"/>
      <c r="B33" s="19">
        <v>217</v>
      </c>
      <c r="C33" s="21" t="s">
        <v>221</v>
      </c>
      <c r="D33" s="20">
        <v>74</v>
      </c>
      <c r="E33" s="20">
        <f t="shared" si="0"/>
        <v>67.78</v>
      </c>
      <c r="F33" s="20">
        <f t="shared" si="1"/>
        <v>63.42</v>
      </c>
      <c r="G33" s="22"/>
    </row>
    <row r="34" ht="37" customHeight="1" spans="1:7">
      <c r="A34" s="19"/>
      <c r="B34" s="19">
        <v>218</v>
      </c>
      <c r="C34" s="21" t="s">
        <v>222</v>
      </c>
      <c r="D34" s="20">
        <v>258</v>
      </c>
      <c r="E34" s="20">
        <f t="shared" si="0"/>
        <v>236.33</v>
      </c>
      <c r="F34" s="20">
        <f t="shared" si="1"/>
        <v>221.11</v>
      </c>
      <c r="G34" s="22"/>
    </row>
    <row r="35" ht="37" customHeight="1" spans="1:7">
      <c r="A35" s="19"/>
      <c r="B35" s="19">
        <v>219</v>
      </c>
      <c r="C35" s="21" t="s">
        <v>223</v>
      </c>
      <c r="D35" s="20">
        <v>166</v>
      </c>
      <c r="E35" s="20">
        <f t="shared" si="0"/>
        <v>152.06</v>
      </c>
      <c r="F35" s="20">
        <f t="shared" si="1"/>
        <v>142.26</v>
      </c>
      <c r="G35" s="22"/>
    </row>
    <row r="36" ht="37" customHeight="1" spans="1:7">
      <c r="A36" s="19"/>
      <c r="B36" s="19">
        <v>220</v>
      </c>
      <c r="C36" s="21" t="s">
        <v>224</v>
      </c>
      <c r="D36" s="20">
        <v>56</v>
      </c>
      <c r="E36" s="20">
        <f t="shared" si="0"/>
        <v>51.3</v>
      </c>
      <c r="F36" s="20">
        <f t="shared" si="1"/>
        <v>47.99</v>
      </c>
      <c r="G36" s="22"/>
    </row>
    <row r="37" ht="37" customHeight="1" spans="1:7">
      <c r="A37" s="19"/>
      <c r="B37" s="19">
        <v>221</v>
      </c>
      <c r="C37" s="21" t="s">
        <v>225</v>
      </c>
      <c r="D37" s="20">
        <v>56</v>
      </c>
      <c r="E37" s="20">
        <f t="shared" si="0"/>
        <v>51.3</v>
      </c>
      <c r="F37" s="20">
        <f t="shared" si="1"/>
        <v>47.99</v>
      </c>
      <c r="G37" s="22"/>
    </row>
    <row r="38" ht="37" customHeight="1" spans="1:7">
      <c r="A38" s="19"/>
      <c r="B38" s="19">
        <v>222</v>
      </c>
      <c r="C38" s="21" t="s">
        <v>226</v>
      </c>
      <c r="D38" s="20">
        <v>56</v>
      </c>
      <c r="E38" s="20">
        <f t="shared" si="0"/>
        <v>51.3</v>
      </c>
      <c r="F38" s="20">
        <f t="shared" si="1"/>
        <v>47.99</v>
      </c>
      <c r="G38" s="22"/>
    </row>
    <row r="39" ht="37" customHeight="1" spans="1:7">
      <c r="A39" s="19"/>
      <c r="B39" s="19">
        <v>223</v>
      </c>
      <c r="C39" s="21" t="s">
        <v>227</v>
      </c>
      <c r="D39" s="20">
        <v>56</v>
      </c>
      <c r="E39" s="20">
        <f t="shared" si="0"/>
        <v>51.3</v>
      </c>
      <c r="F39" s="20">
        <f t="shared" si="1"/>
        <v>47.99</v>
      </c>
      <c r="G39" s="22"/>
    </row>
    <row r="40" ht="37" customHeight="1" spans="1:7">
      <c r="A40" s="19"/>
      <c r="B40" s="19">
        <v>224</v>
      </c>
      <c r="C40" s="21" t="s">
        <v>228</v>
      </c>
      <c r="D40" s="20">
        <v>138</v>
      </c>
      <c r="E40" s="20">
        <f t="shared" si="0"/>
        <v>126.41</v>
      </c>
      <c r="F40" s="20">
        <f t="shared" si="1"/>
        <v>118.27</v>
      </c>
      <c r="G40" s="22"/>
    </row>
    <row r="41" ht="37" customHeight="1" spans="1:7">
      <c r="A41" s="19"/>
      <c r="B41" s="19">
        <v>225</v>
      </c>
      <c r="C41" s="21" t="s">
        <v>229</v>
      </c>
      <c r="D41" s="20">
        <v>148</v>
      </c>
      <c r="E41" s="20">
        <f t="shared" si="0"/>
        <v>135.57</v>
      </c>
      <c r="F41" s="20">
        <f t="shared" si="1"/>
        <v>126.84</v>
      </c>
      <c r="G41" s="22"/>
    </row>
    <row r="42" ht="37" customHeight="1" spans="1:7">
      <c r="A42" s="19"/>
      <c r="B42" s="19">
        <v>226</v>
      </c>
      <c r="C42" s="21" t="s">
        <v>230</v>
      </c>
      <c r="D42" s="20">
        <v>462</v>
      </c>
      <c r="E42" s="20">
        <f t="shared" si="0"/>
        <v>423.19</v>
      </c>
      <c r="F42" s="20">
        <f t="shared" si="1"/>
        <v>395.93</v>
      </c>
      <c r="G42" s="21"/>
    </row>
    <row r="43" ht="37" customHeight="1" spans="1:7">
      <c r="A43" s="19"/>
      <c r="B43" s="19">
        <v>227</v>
      </c>
      <c r="C43" s="21" t="s">
        <v>231</v>
      </c>
      <c r="D43" s="20">
        <v>277</v>
      </c>
      <c r="E43" s="20">
        <f t="shared" si="0"/>
        <v>253.73</v>
      </c>
      <c r="F43" s="20">
        <f t="shared" si="1"/>
        <v>237.39</v>
      </c>
      <c r="G43" s="22"/>
    </row>
    <row r="44" ht="37" customHeight="1" spans="1:7">
      <c r="A44" s="19"/>
      <c r="B44" s="19">
        <v>228</v>
      </c>
      <c r="C44" s="21" t="s">
        <v>232</v>
      </c>
      <c r="D44" s="20">
        <v>92</v>
      </c>
      <c r="E44" s="20">
        <f t="shared" si="0"/>
        <v>84.27</v>
      </c>
      <c r="F44" s="20">
        <f t="shared" si="1"/>
        <v>78.84</v>
      </c>
      <c r="G44" s="22"/>
    </row>
    <row r="45" ht="37" customHeight="1" spans="1:7">
      <c r="A45" s="19"/>
      <c r="B45" s="19">
        <v>229</v>
      </c>
      <c r="C45" s="21" t="s">
        <v>233</v>
      </c>
      <c r="D45" s="20">
        <v>27</v>
      </c>
      <c r="E45" s="20">
        <f t="shared" si="0"/>
        <v>24.73</v>
      </c>
      <c r="F45" s="20">
        <f t="shared" si="1"/>
        <v>23.14</v>
      </c>
      <c r="G45" s="22"/>
    </row>
    <row r="46" ht="37" customHeight="1" spans="1:7">
      <c r="A46" s="19"/>
      <c r="B46" s="19">
        <v>230</v>
      </c>
      <c r="C46" s="21" t="s">
        <v>234</v>
      </c>
      <c r="D46" s="20">
        <v>138</v>
      </c>
      <c r="E46" s="20">
        <f t="shared" si="0"/>
        <v>126.41</v>
      </c>
      <c r="F46" s="20">
        <f t="shared" si="1"/>
        <v>118.27</v>
      </c>
      <c r="G46" s="21"/>
    </row>
    <row r="47" ht="37" customHeight="1" spans="1:7">
      <c r="A47" s="19"/>
      <c r="B47" s="19">
        <v>231</v>
      </c>
      <c r="C47" s="21" t="s">
        <v>235</v>
      </c>
      <c r="D47" s="20">
        <v>74</v>
      </c>
      <c r="E47" s="20">
        <f t="shared" si="0"/>
        <v>67.78</v>
      </c>
      <c r="F47" s="20">
        <f t="shared" si="1"/>
        <v>63.42</v>
      </c>
      <c r="G47" s="22"/>
    </row>
    <row r="48" ht="37" customHeight="1" spans="1:7">
      <c r="A48" s="19"/>
      <c r="B48" s="19">
        <v>232</v>
      </c>
      <c r="C48" s="21" t="s">
        <v>236</v>
      </c>
      <c r="D48" s="20">
        <v>74</v>
      </c>
      <c r="E48" s="20">
        <f t="shared" si="0"/>
        <v>67.78</v>
      </c>
      <c r="F48" s="20">
        <f t="shared" si="1"/>
        <v>63.42</v>
      </c>
      <c r="G48" s="22"/>
    </row>
    <row r="49" ht="37" customHeight="1" spans="1:7">
      <c r="A49" s="19"/>
      <c r="B49" s="19">
        <v>233</v>
      </c>
      <c r="C49" s="21" t="s">
        <v>237</v>
      </c>
      <c r="D49" s="20">
        <v>74</v>
      </c>
      <c r="E49" s="20">
        <f t="shared" si="0"/>
        <v>67.78</v>
      </c>
      <c r="F49" s="20">
        <f t="shared" si="1"/>
        <v>63.42</v>
      </c>
      <c r="G49" s="22"/>
    </row>
    <row r="50" ht="37" customHeight="1" spans="1:7">
      <c r="A50" s="19"/>
      <c r="B50" s="19">
        <v>234</v>
      </c>
      <c r="C50" s="21" t="s">
        <v>238</v>
      </c>
      <c r="D50" s="20">
        <v>111</v>
      </c>
      <c r="E50" s="20">
        <f t="shared" si="0"/>
        <v>101.68</v>
      </c>
      <c r="F50" s="20">
        <f t="shared" si="1"/>
        <v>95.13</v>
      </c>
      <c r="G50" s="22"/>
    </row>
    <row r="51" ht="37" customHeight="1" spans="1:7">
      <c r="A51" s="19"/>
      <c r="B51" s="19">
        <v>235</v>
      </c>
      <c r="C51" s="21" t="s">
        <v>239</v>
      </c>
      <c r="D51" s="20">
        <v>74</v>
      </c>
      <c r="E51" s="20">
        <f t="shared" si="0"/>
        <v>67.78</v>
      </c>
      <c r="F51" s="20">
        <f t="shared" si="1"/>
        <v>63.42</v>
      </c>
      <c r="G51" s="22"/>
    </row>
    <row r="52" ht="37" customHeight="1" spans="1:7">
      <c r="A52" s="19"/>
      <c r="B52" s="19">
        <v>236</v>
      </c>
      <c r="C52" s="21" t="s">
        <v>240</v>
      </c>
      <c r="D52" s="20">
        <v>74</v>
      </c>
      <c r="E52" s="20">
        <f t="shared" si="0"/>
        <v>67.78</v>
      </c>
      <c r="F52" s="20">
        <f t="shared" si="1"/>
        <v>63.42</v>
      </c>
      <c r="G52" s="22"/>
    </row>
    <row r="53" ht="37" customHeight="1" spans="1:7">
      <c r="A53" s="19"/>
      <c r="B53" s="19">
        <v>237</v>
      </c>
      <c r="C53" s="21" t="s">
        <v>241</v>
      </c>
      <c r="D53" s="20">
        <v>74</v>
      </c>
      <c r="E53" s="20">
        <f t="shared" si="0"/>
        <v>67.78</v>
      </c>
      <c r="F53" s="20">
        <f t="shared" si="1"/>
        <v>63.42</v>
      </c>
      <c r="G53" s="22"/>
    </row>
    <row r="54" ht="37" customHeight="1" spans="1:7">
      <c r="A54" s="19"/>
      <c r="B54" s="19">
        <v>238</v>
      </c>
      <c r="C54" s="21" t="s">
        <v>242</v>
      </c>
      <c r="D54" s="20">
        <v>369</v>
      </c>
      <c r="E54" s="20">
        <f t="shared" si="0"/>
        <v>338</v>
      </c>
      <c r="F54" s="20">
        <f t="shared" si="1"/>
        <v>316.23</v>
      </c>
      <c r="G54" s="22"/>
    </row>
    <row r="55" ht="37" customHeight="1" spans="1:7">
      <c r="A55" s="19"/>
      <c r="B55" s="19">
        <v>239</v>
      </c>
      <c r="C55" s="21" t="s">
        <v>243</v>
      </c>
      <c r="D55" s="20">
        <v>492</v>
      </c>
      <c r="E55" s="20">
        <f t="shared" si="0"/>
        <v>450.67</v>
      </c>
      <c r="F55" s="20">
        <f t="shared" si="1"/>
        <v>421.64</v>
      </c>
      <c r="G55" s="21"/>
    </row>
    <row r="56" ht="37" customHeight="1" spans="1:7">
      <c r="A56" s="19"/>
      <c r="B56" s="19">
        <v>240</v>
      </c>
      <c r="C56" s="21" t="s">
        <v>244</v>
      </c>
      <c r="D56" s="20">
        <v>56</v>
      </c>
      <c r="E56" s="20">
        <f t="shared" si="0"/>
        <v>51.3</v>
      </c>
      <c r="F56" s="20">
        <f t="shared" si="1"/>
        <v>47.99</v>
      </c>
      <c r="G56" s="22"/>
    </row>
    <row r="57" ht="37" customHeight="1" spans="1:7">
      <c r="A57" s="19"/>
      <c r="B57" s="19">
        <v>241</v>
      </c>
      <c r="C57" s="21" t="s">
        <v>245</v>
      </c>
      <c r="D57" s="20">
        <v>615</v>
      </c>
      <c r="E57" s="20">
        <f t="shared" si="0"/>
        <v>563.34</v>
      </c>
      <c r="F57" s="20">
        <f t="shared" si="1"/>
        <v>527.06</v>
      </c>
      <c r="G57" s="22"/>
    </row>
    <row r="58" ht="37" customHeight="1" spans="1:7">
      <c r="A58" s="19"/>
      <c r="B58" s="19">
        <v>242</v>
      </c>
      <c r="C58" s="21" t="s">
        <v>246</v>
      </c>
      <c r="D58" s="20">
        <v>923</v>
      </c>
      <c r="E58" s="20">
        <f t="shared" si="0"/>
        <v>845.47</v>
      </c>
      <c r="F58" s="20">
        <f t="shared" si="1"/>
        <v>791.01</v>
      </c>
      <c r="G58" s="22"/>
    </row>
    <row r="59" ht="37" customHeight="1" spans="1:7">
      <c r="A59" s="19"/>
      <c r="B59" s="19">
        <v>243</v>
      </c>
      <c r="C59" s="21" t="s">
        <v>247</v>
      </c>
      <c r="D59" s="20">
        <v>132</v>
      </c>
      <c r="E59" s="20">
        <f t="shared" si="0"/>
        <v>120.91</v>
      </c>
      <c r="F59" s="20">
        <f t="shared" si="1"/>
        <v>113.12</v>
      </c>
      <c r="G59" s="22"/>
    </row>
    <row r="60" ht="37" customHeight="1" spans="1:7">
      <c r="A60" s="19"/>
      <c r="B60" s="19">
        <v>244</v>
      </c>
      <c r="C60" s="21" t="s">
        <v>248</v>
      </c>
      <c r="D60" s="20">
        <v>418</v>
      </c>
      <c r="E60" s="20">
        <f t="shared" si="0"/>
        <v>382.89</v>
      </c>
      <c r="F60" s="20">
        <f t="shared" si="1"/>
        <v>358.23</v>
      </c>
      <c r="G60" s="22"/>
    </row>
    <row r="61" ht="37" customHeight="1" spans="1:7">
      <c r="A61" s="19"/>
      <c r="B61" s="19">
        <v>245</v>
      </c>
      <c r="C61" s="21" t="s">
        <v>249</v>
      </c>
      <c r="D61" s="20">
        <v>111</v>
      </c>
      <c r="E61" s="20">
        <f t="shared" si="0"/>
        <v>101.68</v>
      </c>
      <c r="F61" s="20">
        <f t="shared" si="1"/>
        <v>95.13</v>
      </c>
      <c r="G61" s="22"/>
    </row>
    <row r="62" ht="37" customHeight="1" spans="1:7">
      <c r="A62" s="19"/>
      <c r="B62" s="19">
        <v>246</v>
      </c>
      <c r="C62" s="21" t="s">
        <v>250</v>
      </c>
      <c r="D62" s="20">
        <v>222</v>
      </c>
      <c r="E62" s="20">
        <f t="shared" si="0"/>
        <v>203.35</v>
      </c>
      <c r="F62" s="20">
        <f t="shared" si="1"/>
        <v>190.25</v>
      </c>
      <c r="G62" s="22"/>
    </row>
    <row r="63" ht="37" customHeight="1" spans="1:7">
      <c r="A63" s="19"/>
      <c r="B63" s="19">
        <v>247</v>
      </c>
      <c r="C63" s="21" t="s">
        <v>251</v>
      </c>
      <c r="D63" s="20">
        <v>0</v>
      </c>
      <c r="E63" s="20">
        <f t="shared" si="0"/>
        <v>0</v>
      </c>
      <c r="F63" s="20">
        <f t="shared" si="1"/>
        <v>0</v>
      </c>
      <c r="G63" s="22"/>
    </row>
    <row r="64" ht="37" customHeight="1" spans="1:7">
      <c r="A64" s="19"/>
      <c r="B64" s="19">
        <v>248</v>
      </c>
      <c r="C64" s="21" t="s">
        <v>252</v>
      </c>
      <c r="D64" s="20">
        <v>185</v>
      </c>
      <c r="E64" s="20">
        <f t="shared" si="0"/>
        <v>169.46</v>
      </c>
      <c r="F64" s="20">
        <f t="shared" si="1"/>
        <v>158.55</v>
      </c>
      <c r="G64" s="22"/>
    </row>
    <row r="65" ht="37" customHeight="1" spans="1:7">
      <c r="A65" s="19"/>
      <c r="B65" s="19">
        <v>249</v>
      </c>
      <c r="C65" s="21" t="s">
        <v>253</v>
      </c>
      <c r="D65" s="20">
        <v>185</v>
      </c>
      <c r="E65" s="20">
        <f t="shared" si="0"/>
        <v>169.46</v>
      </c>
      <c r="F65" s="20">
        <f t="shared" si="1"/>
        <v>158.55</v>
      </c>
      <c r="G65" s="22"/>
    </row>
    <row r="66" ht="37" customHeight="1" spans="1:7">
      <c r="A66" s="19"/>
      <c r="B66" s="19">
        <v>250</v>
      </c>
      <c r="C66" s="21" t="s">
        <v>254</v>
      </c>
      <c r="D66" s="20">
        <v>138</v>
      </c>
      <c r="E66" s="20">
        <f t="shared" si="0"/>
        <v>126.41</v>
      </c>
      <c r="F66" s="20">
        <f t="shared" si="1"/>
        <v>118.27</v>
      </c>
      <c r="G66" s="22"/>
    </row>
    <row r="67" ht="37" customHeight="1" spans="1:7">
      <c r="A67" s="19"/>
      <c r="B67" s="19">
        <v>251</v>
      </c>
      <c r="C67" s="21" t="s">
        <v>255</v>
      </c>
      <c r="D67" s="20">
        <v>92</v>
      </c>
      <c r="E67" s="20">
        <f t="shared" ref="E67:E130" si="2">D67*0.916</f>
        <v>84.27</v>
      </c>
      <c r="F67" s="20">
        <f t="shared" ref="F67:F130" si="3">D67*0.857</f>
        <v>78.84</v>
      </c>
      <c r="G67" s="22"/>
    </row>
    <row r="68" ht="37" customHeight="1" spans="1:7">
      <c r="A68" s="19"/>
      <c r="B68" s="19">
        <v>252</v>
      </c>
      <c r="C68" s="21" t="s">
        <v>256</v>
      </c>
      <c r="D68" s="20">
        <v>92</v>
      </c>
      <c r="E68" s="20">
        <f t="shared" si="2"/>
        <v>84.27</v>
      </c>
      <c r="F68" s="20">
        <f t="shared" si="3"/>
        <v>78.84</v>
      </c>
      <c r="G68" s="22"/>
    </row>
    <row r="69" ht="37" customHeight="1" spans="1:7">
      <c r="A69" s="19"/>
      <c r="B69" s="19">
        <v>253</v>
      </c>
      <c r="C69" s="21" t="s">
        <v>257</v>
      </c>
      <c r="D69" s="20">
        <v>92</v>
      </c>
      <c r="E69" s="20">
        <f t="shared" si="2"/>
        <v>84.27</v>
      </c>
      <c r="F69" s="20">
        <f t="shared" si="3"/>
        <v>78.84</v>
      </c>
      <c r="G69" s="22"/>
    </row>
    <row r="70" ht="37" customHeight="1" spans="1:7">
      <c r="A70" s="19"/>
      <c r="B70" s="19">
        <v>254</v>
      </c>
      <c r="C70" s="21" t="s">
        <v>258</v>
      </c>
      <c r="D70" s="20">
        <v>138</v>
      </c>
      <c r="E70" s="20">
        <f t="shared" si="2"/>
        <v>126.41</v>
      </c>
      <c r="F70" s="20">
        <f t="shared" si="3"/>
        <v>118.27</v>
      </c>
      <c r="G70" s="22"/>
    </row>
    <row r="71" ht="37" customHeight="1" spans="1:7">
      <c r="A71" s="19"/>
      <c r="B71" s="19">
        <v>255</v>
      </c>
      <c r="C71" s="21" t="s">
        <v>259</v>
      </c>
      <c r="D71" s="20">
        <v>138</v>
      </c>
      <c r="E71" s="20">
        <f t="shared" si="2"/>
        <v>126.41</v>
      </c>
      <c r="F71" s="20">
        <f t="shared" si="3"/>
        <v>118.27</v>
      </c>
      <c r="G71" s="22"/>
    </row>
    <row r="72" ht="37" customHeight="1" spans="1:7">
      <c r="A72" s="19"/>
      <c r="B72" s="19">
        <v>256</v>
      </c>
      <c r="C72" s="21" t="s">
        <v>260</v>
      </c>
      <c r="D72" s="20">
        <v>760</v>
      </c>
      <c r="E72" s="20">
        <f t="shared" si="2"/>
        <v>696.16</v>
      </c>
      <c r="F72" s="20">
        <f t="shared" si="3"/>
        <v>651.32</v>
      </c>
      <c r="G72" s="22"/>
    </row>
    <row r="73" ht="37" customHeight="1" spans="1:7">
      <c r="A73" s="19"/>
      <c r="B73" s="19">
        <v>257</v>
      </c>
      <c r="C73" s="21" t="s">
        <v>261</v>
      </c>
      <c r="D73" s="20">
        <v>1060</v>
      </c>
      <c r="E73" s="20">
        <f t="shared" si="2"/>
        <v>970.96</v>
      </c>
      <c r="F73" s="20">
        <f t="shared" si="3"/>
        <v>908.42</v>
      </c>
      <c r="G73" s="22"/>
    </row>
    <row r="74" ht="37" customHeight="1" spans="1:7">
      <c r="A74" s="19"/>
      <c r="B74" s="19">
        <v>258</v>
      </c>
      <c r="C74" s="21" t="s">
        <v>262</v>
      </c>
      <c r="D74" s="20">
        <v>166</v>
      </c>
      <c r="E74" s="20">
        <f t="shared" si="2"/>
        <v>152.06</v>
      </c>
      <c r="F74" s="20">
        <f t="shared" si="3"/>
        <v>142.26</v>
      </c>
      <c r="G74" s="22"/>
    </row>
    <row r="75" ht="37" customHeight="1" spans="1:7">
      <c r="A75" s="19"/>
      <c r="B75" s="19">
        <v>259</v>
      </c>
      <c r="C75" s="21" t="s">
        <v>263</v>
      </c>
      <c r="D75" s="20">
        <v>166</v>
      </c>
      <c r="E75" s="20">
        <f t="shared" si="2"/>
        <v>152.06</v>
      </c>
      <c r="F75" s="20">
        <f t="shared" si="3"/>
        <v>142.26</v>
      </c>
      <c r="G75" s="22"/>
    </row>
    <row r="76" ht="37" customHeight="1" spans="1:7">
      <c r="A76" s="19"/>
      <c r="B76" s="19">
        <v>260</v>
      </c>
      <c r="C76" s="21" t="s">
        <v>264</v>
      </c>
      <c r="D76" s="20">
        <v>231</v>
      </c>
      <c r="E76" s="20">
        <f t="shared" si="2"/>
        <v>211.6</v>
      </c>
      <c r="F76" s="20">
        <f t="shared" si="3"/>
        <v>197.97</v>
      </c>
      <c r="G76" s="22"/>
    </row>
    <row r="77" ht="37" customHeight="1" spans="1:7">
      <c r="A77" s="19"/>
      <c r="B77" s="19">
        <v>261</v>
      </c>
      <c r="C77" s="21" t="s">
        <v>265</v>
      </c>
      <c r="D77" s="20">
        <v>138</v>
      </c>
      <c r="E77" s="20">
        <f t="shared" si="2"/>
        <v>126.41</v>
      </c>
      <c r="F77" s="20">
        <f t="shared" si="3"/>
        <v>118.27</v>
      </c>
      <c r="G77" s="22"/>
    </row>
    <row r="78" ht="37" customHeight="1" spans="1:7">
      <c r="A78" s="19"/>
      <c r="B78" s="19">
        <v>262</v>
      </c>
      <c r="C78" s="21" t="s">
        <v>266</v>
      </c>
      <c r="D78" s="20">
        <v>323</v>
      </c>
      <c r="E78" s="20">
        <f t="shared" si="2"/>
        <v>295.87</v>
      </c>
      <c r="F78" s="20">
        <f t="shared" si="3"/>
        <v>276.81</v>
      </c>
      <c r="G78" s="22"/>
    </row>
    <row r="79" ht="37" customHeight="1" spans="1:7">
      <c r="A79" s="19"/>
      <c r="B79" s="19">
        <v>263</v>
      </c>
      <c r="C79" s="21" t="s">
        <v>267</v>
      </c>
      <c r="D79" s="20">
        <v>277</v>
      </c>
      <c r="E79" s="20">
        <f t="shared" si="2"/>
        <v>253.73</v>
      </c>
      <c r="F79" s="20">
        <f t="shared" si="3"/>
        <v>237.39</v>
      </c>
      <c r="G79" s="22"/>
    </row>
    <row r="80" ht="37" customHeight="1" spans="1:7">
      <c r="A80" s="19"/>
      <c r="B80" s="19">
        <v>264</v>
      </c>
      <c r="C80" s="21" t="s">
        <v>268</v>
      </c>
      <c r="D80" s="20">
        <v>138</v>
      </c>
      <c r="E80" s="20">
        <f t="shared" si="2"/>
        <v>126.41</v>
      </c>
      <c r="F80" s="20">
        <f t="shared" si="3"/>
        <v>118.27</v>
      </c>
      <c r="G80" s="22"/>
    </row>
    <row r="81" ht="37" customHeight="1" spans="1:7">
      <c r="A81" s="19"/>
      <c r="B81" s="19">
        <v>265</v>
      </c>
      <c r="C81" s="21" t="s">
        <v>269</v>
      </c>
      <c r="D81" s="20">
        <v>258</v>
      </c>
      <c r="E81" s="20">
        <f t="shared" si="2"/>
        <v>236.33</v>
      </c>
      <c r="F81" s="20">
        <f t="shared" si="3"/>
        <v>221.11</v>
      </c>
      <c r="G81" s="22"/>
    </row>
    <row r="82" ht="37" customHeight="1" spans="1:7">
      <c r="A82" s="19"/>
      <c r="B82" s="19">
        <v>266</v>
      </c>
      <c r="C82" s="21" t="s">
        <v>270</v>
      </c>
      <c r="D82" s="20">
        <v>277</v>
      </c>
      <c r="E82" s="20">
        <f t="shared" si="2"/>
        <v>253.73</v>
      </c>
      <c r="F82" s="20">
        <f t="shared" si="3"/>
        <v>237.39</v>
      </c>
      <c r="G82" s="22"/>
    </row>
    <row r="83" ht="37" customHeight="1" spans="1:7">
      <c r="A83" s="19"/>
      <c r="B83" s="19">
        <v>267</v>
      </c>
      <c r="C83" s="21" t="s">
        <v>271</v>
      </c>
      <c r="D83" s="20">
        <v>496</v>
      </c>
      <c r="E83" s="20">
        <f t="shared" si="2"/>
        <v>454.34</v>
      </c>
      <c r="F83" s="20">
        <f t="shared" si="3"/>
        <v>425.07</v>
      </c>
      <c r="G83" s="22"/>
    </row>
    <row r="84" ht="37" customHeight="1" spans="1:7">
      <c r="A84" s="19"/>
      <c r="B84" s="19">
        <v>268</v>
      </c>
      <c r="C84" s="21" t="s">
        <v>272</v>
      </c>
      <c r="D84" s="20">
        <v>185</v>
      </c>
      <c r="E84" s="20">
        <f t="shared" si="2"/>
        <v>169.46</v>
      </c>
      <c r="F84" s="20">
        <f t="shared" si="3"/>
        <v>158.55</v>
      </c>
      <c r="G84" s="22"/>
    </row>
    <row r="85" ht="37" customHeight="1" spans="1:7">
      <c r="A85" s="19"/>
      <c r="B85" s="19">
        <v>269</v>
      </c>
      <c r="C85" s="21" t="s">
        <v>273</v>
      </c>
      <c r="D85" s="20">
        <v>27</v>
      </c>
      <c r="E85" s="20">
        <f t="shared" si="2"/>
        <v>24.73</v>
      </c>
      <c r="F85" s="20">
        <f t="shared" si="3"/>
        <v>23.14</v>
      </c>
      <c r="G85" s="22"/>
    </row>
    <row r="86" ht="37" customHeight="1" spans="1:7">
      <c r="A86" s="19"/>
      <c r="B86" s="19">
        <v>270</v>
      </c>
      <c r="C86" s="21" t="s">
        <v>274</v>
      </c>
      <c r="D86" s="20">
        <v>1385</v>
      </c>
      <c r="E86" s="20">
        <f t="shared" si="2"/>
        <v>1268.66</v>
      </c>
      <c r="F86" s="20">
        <f t="shared" si="3"/>
        <v>1186.95</v>
      </c>
      <c r="G86" s="22"/>
    </row>
    <row r="87" ht="37" customHeight="1" spans="1:7">
      <c r="A87" s="19"/>
      <c r="B87" s="19">
        <v>271</v>
      </c>
      <c r="C87" s="21" t="s">
        <v>275</v>
      </c>
      <c r="D87" s="20">
        <v>1385</v>
      </c>
      <c r="E87" s="20">
        <f t="shared" si="2"/>
        <v>1268.66</v>
      </c>
      <c r="F87" s="20">
        <f t="shared" si="3"/>
        <v>1186.95</v>
      </c>
      <c r="G87" s="22"/>
    </row>
    <row r="88" ht="37" customHeight="1" spans="1:7">
      <c r="A88" s="19"/>
      <c r="B88" s="19">
        <v>272</v>
      </c>
      <c r="C88" s="21" t="s">
        <v>276</v>
      </c>
      <c r="D88" s="20">
        <v>258</v>
      </c>
      <c r="E88" s="20">
        <f t="shared" si="2"/>
        <v>236.33</v>
      </c>
      <c r="F88" s="20">
        <f t="shared" si="3"/>
        <v>221.11</v>
      </c>
      <c r="G88" s="22"/>
    </row>
    <row r="89" ht="37" customHeight="1" spans="1:7">
      <c r="A89" s="19"/>
      <c r="B89" s="19">
        <v>273</v>
      </c>
      <c r="C89" s="21" t="s">
        <v>277</v>
      </c>
      <c r="D89" s="20">
        <v>46</v>
      </c>
      <c r="E89" s="20">
        <f t="shared" si="2"/>
        <v>42.14</v>
      </c>
      <c r="F89" s="20">
        <f t="shared" si="3"/>
        <v>39.42</v>
      </c>
      <c r="G89" s="22"/>
    </row>
    <row r="90" ht="37" customHeight="1" spans="1:7">
      <c r="A90" s="19"/>
      <c r="B90" s="19">
        <v>274</v>
      </c>
      <c r="C90" s="21" t="s">
        <v>278</v>
      </c>
      <c r="D90" s="20">
        <v>138</v>
      </c>
      <c r="E90" s="20">
        <f t="shared" si="2"/>
        <v>126.41</v>
      </c>
      <c r="F90" s="20">
        <f t="shared" si="3"/>
        <v>118.27</v>
      </c>
      <c r="G90" s="22"/>
    </row>
    <row r="91" ht="37" customHeight="1" spans="1:7">
      <c r="A91" s="19"/>
      <c r="B91" s="19">
        <v>275</v>
      </c>
      <c r="C91" s="21" t="s">
        <v>279</v>
      </c>
      <c r="D91" s="20">
        <v>138</v>
      </c>
      <c r="E91" s="20">
        <f t="shared" si="2"/>
        <v>126.41</v>
      </c>
      <c r="F91" s="20">
        <f t="shared" si="3"/>
        <v>118.27</v>
      </c>
      <c r="G91" s="22"/>
    </row>
    <row r="92" ht="37" customHeight="1" spans="1:7">
      <c r="A92" s="19"/>
      <c r="B92" s="19">
        <v>276</v>
      </c>
      <c r="C92" s="21" t="s">
        <v>280</v>
      </c>
      <c r="D92" s="20">
        <v>1385</v>
      </c>
      <c r="E92" s="20">
        <f t="shared" si="2"/>
        <v>1268.66</v>
      </c>
      <c r="F92" s="20">
        <f t="shared" si="3"/>
        <v>1186.95</v>
      </c>
      <c r="G92" s="22"/>
    </row>
    <row r="93" ht="37" customHeight="1" spans="1:7">
      <c r="A93" s="19"/>
      <c r="B93" s="19">
        <v>277</v>
      </c>
      <c r="C93" s="21" t="s">
        <v>281</v>
      </c>
      <c r="D93" s="20">
        <v>369</v>
      </c>
      <c r="E93" s="20">
        <f t="shared" si="2"/>
        <v>338</v>
      </c>
      <c r="F93" s="20">
        <f t="shared" si="3"/>
        <v>316.23</v>
      </c>
      <c r="G93" s="22"/>
    </row>
    <row r="94" ht="37" customHeight="1" spans="1:7">
      <c r="A94" s="19"/>
      <c r="B94" s="19">
        <v>278</v>
      </c>
      <c r="C94" s="21" t="s">
        <v>282</v>
      </c>
      <c r="D94" s="20">
        <v>74</v>
      </c>
      <c r="E94" s="20">
        <f t="shared" si="2"/>
        <v>67.78</v>
      </c>
      <c r="F94" s="20">
        <f t="shared" si="3"/>
        <v>63.42</v>
      </c>
      <c r="G94" s="22"/>
    </row>
    <row r="95" ht="37" customHeight="1" spans="1:7">
      <c r="A95" s="19"/>
      <c r="B95" s="19">
        <v>279</v>
      </c>
      <c r="C95" s="21" t="s">
        <v>283</v>
      </c>
      <c r="D95" s="20">
        <v>760</v>
      </c>
      <c r="E95" s="20">
        <f t="shared" si="2"/>
        <v>696.16</v>
      </c>
      <c r="F95" s="20">
        <f t="shared" si="3"/>
        <v>651.32</v>
      </c>
      <c r="G95" s="22"/>
    </row>
    <row r="96" ht="37" customHeight="1" spans="1:7">
      <c r="A96" s="19"/>
      <c r="B96" s="19">
        <v>280</v>
      </c>
      <c r="C96" s="21" t="s">
        <v>284</v>
      </c>
      <c r="D96" s="20">
        <v>1060</v>
      </c>
      <c r="E96" s="20">
        <f t="shared" si="2"/>
        <v>970.96</v>
      </c>
      <c r="F96" s="20">
        <f t="shared" si="3"/>
        <v>908.42</v>
      </c>
      <c r="G96" s="22"/>
    </row>
    <row r="97" ht="37" customHeight="1" spans="1:7">
      <c r="A97" s="19"/>
      <c r="B97" s="19">
        <v>281</v>
      </c>
      <c r="C97" s="21" t="s">
        <v>285</v>
      </c>
      <c r="D97" s="20">
        <v>738</v>
      </c>
      <c r="E97" s="20">
        <f t="shared" si="2"/>
        <v>676.01</v>
      </c>
      <c r="F97" s="20">
        <f t="shared" si="3"/>
        <v>632.47</v>
      </c>
      <c r="G97" s="22"/>
    </row>
    <row r="98" ht="37" customHeight="1" spans="1:7">
      <c r="A98" s="19"/>
      <c r="B98" s="19">
        <v>282</v>
      </c>
      <c r="C98" s="21" t="s">
        <v>286</v>
      </c>
      <c r="D98" s="20">
        <v>135</v>
      </c>
      <c r="E98" s="20">
        <f t="shared" si="2"/>
        <v>123.66</v>
      </c>
      <c r="F98" s="20">
        <f t="shared" si="3"/>
        <v>115.7</v>
      </c>
      <c r="G98" s="22"/>
    </row>
    <row r="99" ht="37" customHeight="1" spans="1:7">
      <c r="A99" s="19"/>
      <c r="B99" s="19">
        <v>283</v>
      </c>
      <c r="C99" s="21" t="s">
        <v>287</v>
      </c>
      <c r="D99" s="20">
        <v>138</v>
      </c>
      <c r="E99" s="20">
        <f t="shared" si="2"/>
        <v>126.41</v>
      </c>
      <c r="F99" s="20">
        <f t="shared" si="3"/>
        <v>118.27</v>
      </c>
      <c r="G99" s="22"/>
    </row>
    <row r="100" ht="37" customHeight="1" spans="1:7">
      <c r="A100" s="19"/>
      <c r="B100" s="19">
        <v>284</v>
      </c>
      <c r="C100" s="21" t="s">
        <v>288</v>
      </c>
      <c r="D100" s="20">
        <v>74</v>
      </c>
      <c r="E100" s="20">
        <f t="shared" si="2"/>
        <v>67.78</v>
      </c>
      <c r="F100" s="20">
        <f t="shared" si="3"/>
        <v>63.42</v>
      </c>
      <c r="G100" s="22"/>
    </row>
    <row r="101" ht="37" customHeight="1" spans="1:7">
      <c r="A101" s="19"/>
      <c r="B101" s="19">
        <v>285</v>
      </c>
      <c r="C101" s="21" t="s">
        <v>289</v>
      </c>
      <c r="D101" s="20">
        <v>74</v>
      </c>
      <c r="E101" s="20">
        <f t="shared" si="2"/>
        <v>67.78</v>
      </c>
      <c r="F101" s="20">
        <f t="shared" si="3"/>
        <v>63.42</v>
      </c>
      <c r="G101" s="21"/>
    </row>
    <row r="102" ht="37" customHeight="1" spans="1:7">
      <c r="A102" s="19"/>
      <c r="B102" s="19">
        <v>286</v>
      </c>
      <c r="C102" s="21" t="s">
        <v>290</v>
      </c>
      <c r="D102" s="20">
        <v>369</v>
      </c>
      <c r="E102" s="20">
        <f t="shared" si="2"/>
        <v>338</v>
      </c>
      <c r="F102" s="20">
        <f t="shared" si="3"/>
        <v>316.23</v>
      </c>
      <c r="G102" s="22"/>
    </row>
    <row r="103" ht="37" customHeight="1" spans="1:7">
      <c r="A103" s="19"/>
      <c r="B103" s="19">
        <v>287</v>
      </c>
      <c r="C103" s="21" t="s">
        <v>291</v>
      </c>
      <c r="D103" s="20">
        <v>92</v>
      </c>
      <c r="E103" s="20">
        <f t="shared" si="2"/>
        <v>84.27</v>
      </c>
      <c r="F103" s="20">
        <f t="shared" si="3"/>
        <v>78.84</v>
      </c>
      <c r="G103" s="22"/>
    </row>
    <row r="104" ht="37" customHeight="1" spans="1:7">
      <c r="A104" s="19"/>
      <c r="B104" s="19">
        <v>288</v>
      </c>
      <c r="C104" s="21" t="s">
        <v>292</v>
      </c>
      <c r="D104" s="20">
        <v>46</v>
      </c>
      <c r="E104" s="20">
        <f t="shared" si="2"/>
        <v>42.14</v>
      </c>
      <c r="F104" s="20">
        <f t="shared" si="3"/>
        <v>39.42</v>
      </c>
      <c r="G104" s="22"/>
    </row>
    <row r="105" ht="37" customHeight="1" spans="1:7">
      <c r="A105" s="19"/>
      <c r="B105" s="19">
        <v>289</v>
      </c>
      <c r="C105" s="21" t="s">
        <v>293</v>
      </c>
      <c r="D105" s="20">
        <v>752</v>
      </c>
      <c r="E105" s="20">
        <f t="shared" si="2"/>
        <v>688.83</v>
      </c>
      <c r="F105" s="20">
        <f t="shared" si="3"/>
        <v>644.46</v>
      </c>
      <c r="G105" s="22"/>
    </row>
    <row r="106" ht="37" customHeight="1" spans="1:7">
      <c r="A106" s="19"/>
      <c r="B106" s="19">
        <v>290</v>
      </c>
      <c r="C106" s="21" t="s">
        <v>294</v>
      </c>
      <c r="D106" s="20">
        <v>626</v>
      </c>
      <c r="E106" s="20">
        <f t="shared" si="2"/>
        <v>573.42</v>
      </c>
      <c r="F106" s="20">
        <f t="shared" si="3"/>
        <v>536.48</v>
      </c>
      <c r="G106" s="22"/>
    </row>
    <row r="107" ht="37" customHeight="1" spans="1:7">
      <c r="A107" s="19"/>
      <c r="B107" s="19">
        <v>291</v>
      </c>
      <c r="C107" s="21" t="s">
        <v>295</v>
      </c>
      <c r="D107" s="20">
        <v>1155</v>
      </c>
      <c r="E107" s="20">
        <f t="shared" si="2"/>
        <v>1057.98</v>
      </c>
      <c r="F107" s="20">
        <f t="shared" si="3"/>
        <v>989.84</v>
      </c>
      <c r="G107" s="22"/>
    </row>
    <row r="108" ht="37" customHeight="1" spans="1:7">
      <c r="A108" s="19"/>
      <c r="B108" s="19">
        <v>292</v>
      </c>
      <c r="C108" s="21" t="s">
        <v>296</v>
      </c>
      <c r="D108" s="20">
        <v>138</v>
      </c>
      <c r="E108" s="20">
        <f t="shared" si="2"/>
        <v>126.41</v>
      </c>
      <c r="F108" s="20">
        <f t="shared" si="3"/>
        <v>118.27</v>
      </c>
      <c r="G108" s="21"/>
    </row>
    <row r="109" ht="37" customHeight="1" spans="1:7">
      <c r="A109" s="19"/>
      <c r="B109" s="19">
        <v>293</v>
      </c>
      <c r="C109" s="21" t="s">
        <v>297</v>
      </c>
      <c r="D109" s="20">
        <v>46</v>
      </c>
      <c r="E109" s="20">
        <f t="shared" si="2"/>
        <v>42.14</v>
      </c>
      <c r="F109" s="20">
        <f t="shared" si="3"/>
        <v>39.42</v>
      </c>
      <c r="G109" s="22"/>
    </row>
    <row r="110" ht="37" customHeight="1" spans="1:7">
      <c r="A110" s="19"/>
      <c r="B110" s="19">
        <v>294</v>
      </c>
      <c r="C110" s="21" t="s">
        <v>298</v>
      </c>
      <c r="D110" s="20">
        <v>138</v>
      </c>
      <c r="E110" s="20">
        <f t="shared" si="2"/>
        <v>126.41</v>
      </c>
      <c r="F110" s="20">
        <f t="shared" si="3"/>
        <v>118.27</v>
      </c>
      <c r="G110" s="22"/>
    </row>
    <row r="111" ht="37" customHeight="1" spans="1:7">
      <c r="A111" s="19"/>
      <c r="B111" s="19">
        <v>295</v>
      </c>
      <c r="C111" s="21" t="s">
        <v>299</v>
      </c>
      <c r="D111" s="20">
        <v>27</v>
      </c>
      <c r="E111" s="20">
        <f t="shared" si="2"/>
        <v>24.73</v>
      </c>
      <c r="F111" s="20">
        <f t="shared" si="3"/>
        <v>23.14</v>
      </c>
      <c r="G111" s="22"/>
    </row>
    <row r="112" ht="37" customHeight="1" spans="1:7">
      <c r="A112" s="19"/>
      <c r="B112" s="19">
        <v>296</v>
      </c>
      <c r="C112" s="21" t="s">
        <v>300</v>
      </c>
      <c r="D112" s="20">
        <v>240</v>
      </c>
      <c r="E112" s="20">
        <f t="shared" si="2"/>
        <v>219.84</v>
      </c>
      <c r="F112" s="20">
        <f t="shared" si="3"/>
        <v>205.68</v>
      </c>
      <c r="G112" s="22"/>
    </row>
    <row r="113" ht="37" customHeight="1" spans="1:7">
      <c r="A113" s="19"/>
      <c r="B113" s="19">
        <v>297</v>
      </c>
      <c r="C113" s="21" t="s">
        <v>301</v>
      </c>
      <c r="D113" s="20">
        <v>369</v>
      </c>
      <c r="E113" s="20">
        <f t="shared" si="2"/>
        <v>338</v>
      </c>
      <c r="F113" s="20">
        <f t="shared" si="3"/>
        <v>316.23</v>
      </c>
      <c r="G113" s="22"/>
    </row>
    <row r="114" ht="37" customHeight="1" spans="1:7">
      <c r="A114" s="19"/>
      <c r="B114" s="19">
        <v>298</v>
      </c>
      <c r="C114" s="21" t="s">
        <v>302</v>
      </c>
      <c r="D114" s="20">
        <v>615</v>
      </c>
      <c r="E114" s="20">
        <f t="shared" si="2"/>
        <v>563.34</v>
      </c>
      <c r="F114" s="20">
        <f t="shared" si="3"/>
        <v>527.06</v>
      </c>
      <c r="G114" s="22"/>
    </row>
    <row r="115" ht="37" customHeight="1" spans="1:7">
      <c r="A115" s="19"/>
      <c r="B115" s="19">
        <v>299</v>
      </c>
      <c r="C115" s="21" t="s">
        <v>303</v>
      </c>
      <c r="D115" s="20">
        <v>923</v>
      </c>
      <c r="E115" s="20">
        <f t="shared" si="2"/>
        <v>845.47</v>
      </c>
      <c r="F115" s="20">
        <f t="shared" si="3"/>
        <v>791.01</v>
      </c>
      <c r="G115" s="22"/>
    </row>
    <row r="116" ht="37" customHeight="1" spans="1:7">
      <c r="A116" s="19"/>
      <c r="B116" s="19">
        <v>300</v>
      </c>
      <c r="C116" s="21" t="s">
        <v>304</v>
      </c>
      <c r="D116" s="20">
        <v>462</v>
      </c>
      <c r="E116" s="20">
        <f t="shared" si="2"/>
        <v>423.19</v>
      </c>
      <c r="F116" s="20">
        <f t="shared" si="3"/>
        <v>395.93</v>
      </c>
      <c r="G116" s="21"/>
    </row>
    <row r="117" ht="37" customHeight="1" spans="1:7">
      <c r="A117" s="19"/>
      <c r="B117" s="19">
        <v>301</v>
      </c>
      <c r="C117" s="21" t="s">
        <v>305</v>
      </c>
      <c r="D117" s="20">
        <v>77</v>
      </c>
      <c r="E117" s="20">
        <f t="shared" si="2"/>
        <v>70.53</v>
      </c>
      <c r="F117" s="20">
        <f t="shared" si="3"/>
        <v>65.99</v>
      </c>
      <c r="G117" s="22"/>
    </row>
    <row r="118" ht="37" customHeight="1" spans="1:7">
      <c r="A118" s="19"/>
      <c r="B118" s="19">
        <v>302</v>
      </c>
      <c r="C118" s="21" t="s">
        <v>306</v>
      </c>
      <c r="D118" s="20">
        <v>115</v>
      </c>
      <c r="E118" s="20">
        <f t="shared" si="2"/>
        <v>105.34</v>
      </c>
      <c r="F118" s="20">
        <f t="shared" si="3"/>
        <v>98.56</v>
      </c>
      <c r="G118" s="22"/>
    </row>
    <row r="119" ht="37" customHeight="1" spans="1:7">
      <c r="A119" s="19"/>
      <c r="B119" s="19">
        <v>303</v>
      </c>
      <c r="C119" s="21" t="s">
        <v>307</v>
      </c>
      <c r="D119" s="20">
        <v>259</v>
      </c>
      <c r="E119" s="20">
        <f t="shared" si="2"/>
        <v>237.24</v>
      </c>
      <c r="F119" s="20">
        <f t="shared" si="3"/>
        <v>221.96</v>
      </c>
      <c r="G119" s="22"/>
    </row>
    <row r="120" ht="37" customHeight="1" spans="1:7">
      <c r="A120" s="19"/>
      <c r="B120" s="19">
        <v>304</v>
      </c>
      <c r="C120" s="21" t="s">
        <v>308</v>
      </c>
      <c r="D120" s="20">
        <v>138</v>
      </c>
      <c r="E120" s="20">
        <f t="shared" si="2"/>
        <v>126.41</v>
      </c>
      <c r="F120" s="20">
        <f t="shared" si="3"/>
        <v>118.27</v>
      </c>
      <c r="G120" s="22"/>
    </row>
    <row r="121" ht="37" customHeight="1" spans="1:7">
      <c r="A121" s="19"/>
      <c r="B121" s="19">
        <v>305</v>
      </c>
      <c r="C121" s="21" t="s">
        <v>309</v>
      </c>
      <c r="D121" s="20">
        <v>128</v>
      </c>
      <c r="E121" s="20">
        <f t="shared" si="2"/>
        <v>117.25</v>
      </c>
      <c r="F121" s="20">
        <f t="shared" si="3"/>
        <v>109.7</v>
      </c>
      <c r="G121" s="22"/>
    </row>
    <row r="122" ht="37" customHeight="1" spans="1:7">
      <c r="A122" s="19"/>
      <c r="B122" s="19">
        <v>306</v>
      </c>
      <c r="C122" s="21" t="s">
        <v>310</v>
      </c>
      <c r="D122" s="20">
        <v>128</v>
      </c>
      <c r="E122" s="20">
        <f t="shared" si="2"/>
        <v>117.25</v>
      </c>
      <c r="F122" s="20">
        <f t="shared" si="3"/>
        <v>109.7</v>
      </c>
      <c r="G122" s="22"/>
    </row>
    <row r="123" ht="37" customHeight="1" spans="1:7">
      <c r="A123" s="19"/>
      <c r="B123" s="19">
        <v>307</v>
      </c>
      <c r="C123" s="21" t="s">
        <v>311</v>
      </c>
      <c r="D123" s="20">
        <v>128</v>
      </c>
      <c r="E123" s="20">
        <f t="shared" si="2"/>
        <v>117.25</v>
      </c>
      <c r="F123" s="20">
        <f t="shared" si="3"/>
        <v>109.7</v>
      </c>
      <c r="G123" s="22"/>
    </row>
    <row r="124" ht="37" customHeight="1" spans="1:7">
      <c r="A124" s="19"/>
      <c r="B124" s="19">
        <v>308</v>
      </c>
      <c r="C124" s="21" t="s">
        <v>312</v>
      </c>
      <c r="D124" s="20">
        <v>308</v>
      </c>
      <c r="E124" s="20">
        <f t="shared" si="2"/>
        <v>282.13</v>
      </c>
      <c r="F124" s="20">
        <f t="shared" si="3"/>
        <v>263.96</v>
      </c>
      <c r="G124" s="22"/>
    </row>
    <row r="125" ht="37" customHeight="1" spans="1:7">
      <c r="A125" s="19"/>
      <c r="B125" s="19">
        <v>309</v>
      </c>
      <c r="C125" s="21" t="s">
        <v>313</v>
      </c>
      <c r="D125" s="20">
        <v>385</v>
      </c>
      <c r="E125" s="20">
        <f t="shared" si="2"/>
        <v>352.66</v>
      </c>
      <c r="F125" s="20">
        <f t="shared" si="3"/>
        <v>329.95</v>
      </c>
      <c r="G125" s="22"/>
    </row>
    <row r="126" ht="37" customHeight="1" spans="1:7">
      <c r="A126" s="19"/>
      <c r="B126" s="19">
        <v>310</v>
      </c>
      <c r="C126" s="21" t="s">
        <v>314</v>
      </c>
      <c r="D126" s="20">
        <v>92</v>
      </c>
      <c r="E126" s="20">
        <f t="shared" si="2"/>
        <v>84.27</v>
      </c>
      <c r="F126" s="20">
        <f t="shared" si="3"/>
        <v>78.84</v>
      </c>
      <c r="G126" s="22"/>
    </row>
    <row r="127" ht="37" customHeight="1" spans="1:7">
      <c r="A127" s="19" t="s">
        <v>315</v>
      </c>
      <c r="B127" s="19">
        <v>401</v>
      </c>
      <c r="C127" s="21" t="s">
        <v>316</v>
      </c>
      <c r="D127" s="20">
        <v>462</v>
      </c>
      <c r="E127" s="20">
        <f t="shared" si="2"/>
        <v>423.19</v>
      </c>
      <c r="F127" s="20">
        <f t="shared" si="3"/>
        <v>395.93</v>
      </c>
      <c r="G127" s="21"/>
    </row>
    <row r="128" ht="37" customHeight="1" spans="1:7">
      <c r="A128" s="19"/>
      <c r="B128" s="19">
        <v>402</v>
      </c>
      <c r="C128" s="21" t="s">
        <v>317</v>
      </c>
      <c r="D128" s="20">
        <v>138</v>
      </c>
      <c r="E128" s="20">
        <f t="shared" si="2"/>
        <v>126.41</v>
      </c>
      <c r="F128" s="20">
        <f t="shared" si="3"/>
        <v>118.27</v>
      </c>
      <c r="G128" s="22"/>
    </row>
    <row r="129" ht="37" customHeight="1" spans="1:7">
      <c r="A129" s="19"/>
      <c r="B129" s="19">
        <v>403</v>
      </c>
      <c r="C129" s="21" t="s">
        <v>318</v>
      </c>
      <c r="D129" s="20">
        <v>111</v>
      </c>
      <c r="E129" s="20">
        <f t="shared" si="2"/>
        <v>101.68</v>
      </c>
      <c r="F129" s="20">
        <f t="shared" si="3"/>
        <v>95.13</v>
      </c>
      <c r="G129" s="22"/>
    </row>
    <row r="130" ht="37" customHeight="1" spans="1:7">
      <c r="A130" s="19"/>
      <c r="B130" s="19">
        <v>404</v>
      </c>
      <c r="C130" s="21" t="s">
        <v>319</v>
      </c>
      <c r="D130" s="20">
        <v>923</v>
      </c>
      <c r="E130" s="20">
        <f t="shared" si="2"/>
        <v>845.47</v>
      </c>
      <c r="F130" s="20">
        <f t="shared" si="3"/>
        <v>791.01</v>
      </c>
      <c r="G130" s="22"/>
    </row>
    <row r="131" ht="37" customHeight="1" spans="1:7">
      <c r="A131" s="19"/>
      <c r="B131" s="19">
        <v>405</v>
      </c>
      <c r="C131" s="21" t="s">
        <v>320</v>
      </c>
      <c r="D131" s="20">
        <v>2585</v>
      </c>
      <c r="E131" s="20">
        <f t="shared" ref="E131:E194" si="4">D131*0.916</f>
        <v>2367.86</v>
      </c>
      <c r="F131" s="20">
        <f t="shared" ref="F131:F194" si="5">D131*0.857</f>
        <v>2215.35</v>
      </c>
      <c r="G131" s="22"/>
    </row>
    <row r="132" ht="37" customHeight="1" spans="1:7">
      <c r="A132" s="19"/>
      <c r="B132" s="19">
        <v>406</v>
      </c>
      <c r="C132" s="21" t="s">
        <v>321</v>
      </c>
      <c r="D132" s="20">
        <v>1108</v>
      </c>
      <c r="E132" s="20">
        <f t="shared" si="4"/>
        <v>1014.93</v>
      </c>
      <c r="F132" s="20">
        <f t="shared" si="5"/>
        <v>949.56</v>
      </c>
      <c r="G132" s="22"/>
    </row>
    <row r="133" ht="37" customHeight="1" spans="1:7">
      <c r="A133" s="19"/>
      <c r="B133" s="19">
        <v>407</v>
      </c>
      <c r="C133" s="21" t="s">
        <v>322</v>
      </c>
      <c r="D133" s="20">
        <v>400</v>
      </c>
      <c r="E133" s="20">
        <f t="shared" si="4"/>
        <v>366.4</v>
      </c>
      <c r="F133" s="20">
        <f t="shared" si="5"/>
        <v>342.8</v>
      </c>
      <c r="G133" s="21"/>
    </row>
    <row r="134" ht="37" customHeight="1" spans="1:7">
      <c r="A134" s="19"/>
      <c r="B134" s="19">
        <v>408</v>
      </c>
      <c r="C134" s="21" t="s">
        <v>323</v>
      </c>
      <c r="D134" s="20">
        <v>138</v>
      </c>
      <c r="E134" s="20">
        <f t="shared" si="4"/>
        <v>126.41</v>
      </c>
      <c r="F134" s="20">
        <f t="shared" si="5"/>
        <v>118.27</v>
      </c>
      <c r="G134" s="22"/>
    </row>
    <row r="135" ht="37" customHeight="1" spans="1:7">
      <c r="A135" s="19"/>
      <c r="B135" s="19">
        <v>409</v>
      </c>
      <c r="C135" s="21" t="s">
        <v>324</v>
      </c>
      <c r="D135" s="20">
        <v>111</v>
      </c>
      <c r="E135" s="20">
        <f t="shared" si="4"/>
        <v>101.68</v>
      </c>
      <c r="F135" s="20">
        <f t="shared" si="5"/>
        <v>95.13</v>
      </c>
      <c r="G135" s="22"/>
    </row>
    <row r="136" ht="37" customHeight="1" spans="1:7">
      <c r="A136" s="19"/>
      <c r="B136" s="19">
        <v>410</v>
      </c>
      <c r="C136" s="21" t="s">
        <v>325</v>
      </c>
      <c r="D136" s="20">
        <v>166</v>
      </c>
      <c r="E136" s="20">
        <f t="shared" si="4"/>
        <v>152.06</v>
      </c>
      <c r="F136" s="20">
        <f t="shared" si="5"/>
        <v>142.26</v>
      </c>
      <c r="G136" s="22"/>
    </row>
    <row r="137" ht="37" customHeight="1" spans="1:7">
      <c r="A137" s="19"/>
      <c r="B137" s="19">
        <v>411</v>
      </c>
      <c r="C137" s="21" t="s">
        <v>326</v>
      </c>
      <c r="D137" s="20">
        <v>166</v>
      </c>
      <c r="E137" s="20">
        <f t="shared" si="4"/>
        <v>152.06</v>
      </c>
      <c r="F137" s="20">
        <f t="shared" si="5"/>
        <v>142.26</v>
      </c>
      <c r="G137" s="22"/>
    </row>
    <row r="138" ht="37" customHeight="1" spans="1:7">
      <c r="A138" s="19"/>
      <c r="B138" s="19">
        <v>412</v>
      </c>
      <c r="C138" s="21" t="s">
        <v>327</v>
      </c>
      <c r="D138" s="20">
        <v>154</v>
      </c>
      <c r="E138" s="20">
        <f t="shared" si="4"/>
        <v>141.06</v>
      </c>
      <c r="F138" s="20">
        <f t="shared" si="5"/>
        <v>131.98</v>
      </c>
      <c r="G138" s="22"/>
    </row>
    <row r="139" ht="37" customHeight="1" spans="1:7">
      <c r="A139" s="19"/>
      <c r="B139" s="19">
        <v>413</v>
      </c>
      <c r="C139" s="21" t="s">
        <v>328</v>
      </c>
      <c r="D139" s="20">
        <v>154</v>
      </c>
      <c r="E139" s="20">
        <f t="shared" si="4"/>
        <v>141.06</v>
      </c>
      <c r="F139" s="20">
        <f t="shared" si="5"/>
        <v>131.98</v>
      </c>
      <c r="G139" s="22"/>
    </row>
    <row r="140" ht="37" customHeight="1" spans="1:7">
      <c r="A140" s="19"/>
      <c r="B140" s="19">
        <v>414</v>
      </c>
      <c r="C140" s="21" t="s">
        <v>329</v>
      </c>
      <c r="D140" s="20">
        <v>154</v>
      </c>
      <c r="E140" s="20">
        <f t="shared" si="4"/>
        <v>141.06</v>
      </c>
      <c r="F140" s="20">
        <f t="shared" si="5"/>
        <v>131.98</v>
      </c>
      <c r="G140" s="22"/>
    </row>
    <row r="141" ht="37" customHeight="1" spans="1:7">
      <c r="A141" s="19"/>
      <c r="B141" s="19">
        <v>415</v>
      </c>
      <c r="C141" s="21" t="s">
        <v>330</v>
      </c>
      <c r="D141" s="20">
        <v>154</v>
      </c>
      <c r="E141" s="20">
        <f t="shared" si="4"/>
        <v>141.06</v>
      </c>
      <c r="F141" s="20">
        <f t="shared" si="5"/>
        <v>131.98</v>
      </c>
      <c r="G141" s="22"/>
    </row>
    <row r="142" ht="37" customHeight="1" spans="1:7">
      <c r="A142" s="19"/>
      <c r="B142" s="19">
        <v>416</v>
      </c>
      <c r="C142" s="21" t="s">
        <v>331</v>
      </c>
      <c r="D142" s="20">
        <v>138</v>
      </c>
      <c r="E142" s="20">
        <f t="shared" si="4"/>
        <v>126.41</v>
      </c>
      <c r="F142" s="20">
        <f t="shared" si="5"/>
        <v>118.27</v>
      </c>
      <c r="G142" s="22"/>
    </row>
    <row r="143" ht="37" customHeight="1" spans="1:7">
      <c r="A143" s="19"/>
      <c r="B143" s="19">
        <v>417</v>
      </c>
      <c r="C143" s="21" t="s">
        <v>332</v>
      </c>
      <c r="D143" s="20">
        <v>138</v>
      </c>
      <c r="E143" s="20">
        <f t="shared" si="4"/>
        <v>126.41</v>
      </c>
      <c r="F143" s="20">
        <f t="shared" si="5"/>
        <v>118.27</v>
      </c>
      <c r="G143" s="22"/>
    </row>
    <row r="144" ht="37" customHeight="1" spans="1:7">
      <c r="A144" s="19"/>
      <c r="B144" s="19">
        <v>418</v>
      </c>
      <c r="C144" s="21" t="s">
        <v>333</v>
      </c>
      <c r="D144" s="20">
        <v>738</v>
      </c>
      <c r="E144" s="20">
        <f t="shared" si="4"/>
        <v>676.01</v>
      </c>
      <c r="F144" s="20">
        <f t="shared" si="5"/>
        <v>632.47</v>
      </c>
      <c r="G144" s="22"/>
    </row>
    <row r="145" ht="37" customHeight="1" spans="1:7">
      <c r="A145" s="19"/>
      <c r="B145" s="19">
        <v>419</v>
      </c>
      <c r="C145" s="21" t="s">
        <v>334</v>
      </c>
      <c r="D145" s="20">
        <v>56</v>
      </c>
      <c r="E145" s="20">
        <f t="shared" si="4"/>
        <v>51.3</v>
      </c>
      <c r="F145" s="20">
        <f t="shared" si="5"/>
        <v>47.99</v>
      </c>
      <c r="G145" s="22"/>
    </row>
    <row r="146" ht="37" customHeight="1" spans="1:7">
      <c r="A146" s="19"/>
      <c r="B146" s="19">
        <v>420</v>
      </c>
      <c r="C146" s="21" t="s">
        <v>335</v>
      </c>
      <c r="D146" s="20">
        <v>74</v>
      </c>
      <c r="E146" s="20">
        <f t="shared" si="4"/>
        <v>67.78</v>
      </c>
      <c r="F146" s="20">
        <f t="shared" si="5"/>
        <v>63.42</v>
      </c>
      <c r="G146" s="22"/>
    </row>
    <row r="147" ht="37" customHeight="1" spans="1:7">
      <c r="A147" s="19"/>
      <c r="B147" s="19">
        <v>421</v>
      </c>
      <c r="C147" s="21" t="s">
        <v>336</v>
      </c>
      <c r="D147" s="20">
        <v>185</v>
      </c>
      <c r="E147" s="20">
        <f t="shared" si="4"/>
        <v>169.46</v>
      </c>
      <c r="F147" s="20">
        <f t="shared" si="5"/>
        <v>158.55</v>
      </c>
      <c r="G147" s="22"/>
    </row>
    <row r="148" ht="37" customHeight="1" spans="1:7">
      <c r="A148" s="19"/>
      <c r="B148" s="19">
        <v>422</v>
      </c>
      <c r="C148" s="21" t="s">
        <v>337</v>
      </c>
      <c r="D148" s="20">
        <v>185</v>
      </c>
      <c r="E148" s="20">
        <f t="shared" si="4"/>
        <v>169.46</v>
      </c>
      <c r="F148" s="20">
        <f t="shared" si="5"/>
        <v>158.55</v>
      </c>
      <c r="G148" s="22"/>
    </row>
    <row r="149" ht="37" customHeight="1" spans="1:7">
      <c r="A149" s="19"/>
      <c r="B149" s="19">
        <v>423</v>
      </c>
      <c r="C149" s="21" t="s">
        <v>338</v>
      </c>
      <c r="D149" s="20">
        <v>138</v>
      </c>
      <c r="E149" s="20">
        <f t="shared" si="4"/>
        <v>126.41</v>
      </c>
      <c r="F149" s="20">
        <f t="shared" si="5"/>
        <v>118.27</v>
      </c>
      <c r="G149" s="22"/>
    </row>
    <row r="150" ht="37" customHeight="1" spans="1:7">
      <c r="A150" s="19"/>
      <c r="B150" s="19">
        <v>424</v>
      </c>
      <c r="C150" s="21" t="s">
        <v>339</v>
      </c>
      <c r="D150" s="20">
        <v>166</v>
      </c>
      <c r="E150" s="20">
        <f t="shared" si="4"/>
        <v>152.06</v>
      </c>
      <c r="F150" s="20">
        <f t="shared" si="5"/>
        <v>142.26</v>
      </c>
      <c r="G150" s="22"/>
    </row>
    <row r="151" ht="37" customHeight="1" spans="1:7">
      <c r="A151" s="19"/>
      <c r="B151" s="19">
        <v>425</v>
      </c>
      <c r="C151" s="21" t="s">
        <v>340</v>
      </c>
      <c r="D151" s="20">
        <v>138</v>
      </c>
      <c r="E151" s="20">
        <f t="shared" si="4"/>
        <v>126.41</v>
      </c>
      <c r="F151" s="20">
        <f t="shared" si="5"/>
        <v>118.27</v>
      </c>
      <c r="G151" s="22"/>
    </row>
    <row r="152" ht="37" customHeight="1" spans="1:7">
      <c r="A152" s="19"/>
      <c r="B152" s="19">
        <v>426</v>
      </c>
      <c r="C152" s="21" t="s">
        <v>341</v>
      </c>
      <c r="D152" s="20">
        <v>462</v>
      </c>
      <c r="E152" s="20">
        <f t="shared" si="4"/>
        <v>423.19</v>
      </c>
      <c r="F152" s="20">
        <f t="shared" si="5"/>
        <v>395.93</v>
      </c>
      <c r="G152" s="21"/>
    </row>
    <row r="153" ht="37" customHeight="1" spans="1:7">
      <c r="A153" s="19"/>
      <c r="B153" s="19">
        <v>427</v>
      </c>
      <c r="C153" s="21" t="s">
        <v>342</v>
      </c>
      <c r="D153" s="20">
        <v>138</v>
      </c>
      <c r="E153" s="20">
        <f t="shared" si="4"/>
        <v>126.41</v>
      </c>
      <c r="F153" s="20">
        <f t="shared" si="5"/>
        <v>118.27</v>
      </c>
      <c r="G153" s="22"/>
    </row>
    <row r="154" ht="37" customHeight="1" spans="1:7">
      <c r="A154" s="19"/>
      <c r="B154" s="19">
        <v>428</v>
      </c>
      <c r="C154" s="21" t="s">
        <v>343</v>
      </c>
      <c r="D154" s="20">
        <v>462</v>
      </c>
      <c r="E154" s="20">
        <f t="shared" si="4"/>
        <v>423.19</v>
      </c>
      <c r="F154" s="20">
        <f t="shared" si="5"/>
        <v>395.93</v>
      </c>
      <c r="G154" s="22"/>
    </row>
    <row r="155" ht="37" customHeight="1" spans="1:7">
      <c r="A155" s="19"/>
      <c r="B155" s="19">
        <v>429</v>
      </c>
      <c r="C155" s="21" t="s">
        <v>344</v>
      </c>
      <c r="D155" s="20">
        <v>111</v>
      </c>
      <c r="E155" s="20">
        <f t="shared" si="4"/>
        <v>101.68</v>
      </c>
      <c r="F155" s="20">
        <f t="shared" si="5"/>
        <v>95.13</v>
      </c>
      <c r="G155" s="22"/>
    </row>
    <row r="156" ht="37" customHeight="1" spans="1:7">
      <c r="A156" s="19"/>
      <c r="B156" s="19">
        <v>430</v>
      </c>
      <c r="C156" s="21" t="s">
        <v>345</v>
      </c>
      <c r="D156" s="20">
        <v>231</v>
      </c>
      <c r="E156" s="20">
        <f t="shared" si="4"/>
        <v>211.6</v>
      </c>
      <c r="F156" s="20">
        <f t="shared" si="5"/>
        <v>197.97</v>
      </c>
      <c r="G156" s="22"/>
    </row>
    <row r="157" ht="37" customHeight="1" spans="1:7">
      <c r="A157" s="19"/>
      <c r="B157" s="19">
        <v>431</v>
      </c>
      <c r="C157" s="21" t="s">
        <v>346</v>
      </c>
      <c r="D157" s="20">
        <v>277</v>
      </c>
      <c r="E157" s="20">
        <f t="shared" si="4"/>
        <v>253.73</v>
      </c>
      <c r="F157" s="20">
        <f t="shared" si="5"/>
        <v>237.39</v>
      </c>
      <c r="G157" s="21"/>
    </row>
    <row r="158" ht="37" customHeight="1" spans="1:7">
      <c r="A158" s="19"/>
      <c r="B158" s="19">
        <v>432</v>
      </c>
      <c r="C158" s="21" t="s">
        <v>347</v>
      </c>
      <c r="D158" s="20">
        <v>1108</v>
      </c>
      <c r="E158" s="20">
        <f t="shared" si="4"/>
        <v>1014.93</v>
      </c>
      <c r="F158" s="20">
        <f t="shared" si="5"/>
        <v>949.56</v>
      </c>
      <c r="G158" s="22"/>
    </row>
    <row r="159" ht="37" customHeight="1" spans="1:7">
      <c r="A159" s="19"/>
      <c r="B159" s="19">
        <v>433</v>
      </c>
      <c r="C159" s="21" t="s">
        <v>348</v>
      </c>
      <c r="D159" s="20">
        <v>92</v>
      </c>
      <c r="E159" s="20">
        <f t="shared" si="4"/>
        <v>84.27</v>
      </c>
      <c r="F159" s="20">
        <f t="shared" si="5"/>
        <v>78.84</v>
      </c>
      <c r="G159" s="21"/>
    </row>
    <row r="160" ht="37" customHeight="1" spans="1:7">
      <c r="A160" s="19"/>
      <c r="B160" s="19">
        <v>434</v>
      </c>
      <c r="C160" s="21" t="s">
        <v>349</v>
      </c>
      <c r="D160" s="20">
        <v>38</v>
      </c>
      <c r="E160" s="20">
        <f t="shared" si="4"/>
        <v>34.81</v>
      </c>
      <c r="F160" s="20">
        <f t="shared" si="5"/>
        <v>32.57</v>
      </c>
      <c r="G160" s="22"/>
    </row>
    <row r="161" ht="37" customHeight="1" spans="1:7">
      <c r="A161" s="19"/>
      <c r="B161" s="19">
        <v>435</v>
      </c>
      <c r="C161" s="21" t="s">
        <v>350</v>
      </c>
      <c r="D161" s="20">
        <v>74</v>
      </c>
      <c r="E161" s="20">
        <f t="shared" si="4"/>
        <v>67.78</v>
      </c>
      <c r="F161" s="20">
        <f t="shared" si="5"/>
        <v>63.42</v>
      </c>
      <c r="G161" s="22"/>
    </row>
    <row r="162" ht="37" customHeight="1" spans="1:7">
      <c r="A162" s="19"/>
      <c r="B162" s="19">
        <v>436</v>
      </c>
      <c r="C162" s="21" t="s">
        <v>351</v>
      </c>
      <c r="D162" s="20">
        <v>138</v>
      </c>
      <c r="E162" s="20">
        <f t="shared" si="4"/>
        <v>126.41</v>
      </c>
      <c r="F162" s="20">
        <f t="shared" si="5"/>
        <v>118.27</v>
      </c>
      <c r="G162" s="21"/>
    </row>
    <row r="163" ht="37" customHeight="1" spans="1:7">
      <c r="A163" s="19"/>
      <c r="B163" s="19">
        <v>437</v>
      </c>
      <c r="C163" s="21" t="s">
        <v>352</v>
      </c>
      <c r="D163" s="20">
        <v>38</v>
      </c>
      <c r="E163" s="20">
        <f t="shared" si="4"/>
        <v>34.81</v>
      </c>
      <c r="F163" s="20">
        <f t="shared" si="5"/>
        <v>32.57</v>
      </c>
      <c r="G163" s="22"/>
    </row>
    <row r="164" ht="37" customHeight="1" spans="1:7">
      <c r="A164" s="19"/>
      <c r="B164" s="19">
        <v>438</v>
      </c>
      <c r="C164" s="21" t="s">
        <v>353</v>
      </c>
      <c r="D164" s="20">
        <v>62</v>
      </c>
      <c r="E164" s="20">
        <f t="shared" si="4"/>
        <v>56.79</v>
      </c>
      <c r="F164" s="20">
        <f t="shared" si="5"/>
        <v>53.13</v>
      </c>
      <c r="G164" s="22"/>
    </row>
    <row r="165" ht="37" customHeight="1" spans="1:7">
      <c r="A165" s="19"/>
      <c r="B165" s="19">
        <v>439</v>
      </c>
      <c r="C165" s="21" t="s">
        <v>354</v>
      </c>
      <c r="D165" s="20">
        <v>115</v>
      </c>
      <c r="E165" s="20">
        <f t="shared" si="4"/>
        <v>105.34</v>
      </c>
      <c r="F165" s="20">
        <f t="shared" si="5"/>
        <v>98.56</v>
      </c>
      <c r="G165" s="21"/>
    </row>
    <row r="166" ht="37" customHeight="1" spans="1:7">
      <c r="A166" s="24" t="s">
        <v>355</v>
      </c>
      <c r="B166" s="19">
        <v>501</v>
      </c>
      <c r="C166" s="21" t="s">
        <v>356</v>
      </c>
      <c r="D166" s="20">
        <v>415</v>
      </c>
      <c r="E166" s="20">
        <f t="shared" ref="E166:E212" si="6">D166*0.916</f>
        <v>380.14</v>
      </c>
      <c r="F166" s="20">
        <f t="shared" ref="F166:F212" si="7">D166*0.857</f>
        <v>355.66</v>
      </c>
      <c r="G166" s="21"/>
    </row>
    <row r="167" ht="37" customHeight="1" spans="1:7">
      <c r="A167" s="25"/>
      <c r="B167" s="19">
        <v>502</v>
      </c>
      <c r="C167" s="21" t="s">
        <v>357</v>
      </c>
      <c r="D167" s="20">
        <v>369</v>
      </c>
      <c r="E167" s="20">
        <f t="shared" si="6"/>
        <v>338</v>
      </c>
      <c r="F167" s="20">
        <f t="shared" si="7"/>
        <v>316.23</v>
      </c>
      <c r="G167" s="22"/>
    </row>
    <row r="168" ht="37" customHeight="1" spans="1:7">
      <c r="A168" s="25"/>
      <c r="B168" s="19">
        <v>503</v>
      </c>
      <c r="C168" s="21" t="s">
        <v>358</v>
      </c>
      <c r="D168" s="20">
        <v>148</v>
      </c>
      <c r="E168" s="20">
        <f t="shared" si="6"/>
        <v>135.57</v>
      </c>
      <c r="F168" s="20">
        <f t="shared" si="7"/>
        <v>126.84</v>
      </c>
      <c r="G168" s="22"/>
    </row>
    <row r="169" ht="37" customHeight="1" spans="1:7">
      <c r="A169" s="25"/>
      <c r="B169" s="19">
        <v>504</v>
      </c>
      <c r="C169" s="21" t="s">
        <v>359</v>
      </c>
      <c r="D169" s="20">
        <v>148</v>
      </c>
      <c r="E169" s="20">
        <f t="shared" si="6"/>
        <v>135.57</v>
      </c>
      <c r="F169" s="20">
        <f t="shared" si="7"/>
        <v>126.84</v>
      </c>
      <c r="G169" s="22"/>
    </row>
    <row r="170" ht="37" customHeight="1" spans="1:7">
      <c r="A170" s="25"/>
      <c r="B170" s="19">
        <v>505</v>
      </c>
      <c r="C170" s="21" t="s">
        <v>360</v>
      </c>
      <c r="D170" s="20">
        <v>46</v>
      </c>
      <c r="E170" s="20">
        <f t="shared" si="6"/>
        <v>42.14</v>
      </c>
      <c r="F170" s="20">
        <f t="shared" si="7"/>
        <v>39.42</v>
      </c>
      <c r="G170" s="22"/>
    </row>
    <row r="171" ht="37" customHeight="1" spans="1:7">
      <c r="A171" s="25"/>
      <c r="B171" s="19">
        <v>506</v>
      </c>
      <c r="C171" s="21" t="s">
        <v>361</v>
      </c>
      <c r="D171" s="20">
        <v>185</v>
      </c>
      <c r="E171" s="20">
        <f t="shared" si="6"/>
        <v>169.46</v>
      </c>
      <c r="F171" s="20">
        <f t="shared" si="7"/>
        <v>158.55</v>
      </c>
      <c r="G171" s="22"/>
    </row>
    <row r="172" ht="37" customHeight="1" spans="1:7">
      <c r="A172" s="25"/>
      <c r="B172" s="19">
        <v>507</v>
      </c>
      <c r="C172" s="21" t="s">
        <v>362</v>
      </c>
      <c r="D172" s="20">
        <v>185</v>
      </c>
      <c r="E172" s="20">
        <f t="shared" si="6"/>
        <v>169.46</v>
      </c>
      <c r="F172" s="20">
        <f t="shared" si="7"/>
        <v>158.55</v>
      </c>
      <c r="G172" s="22"/>
    </row>
    <row r="173" ht="37" customHeight="1" spans="1:7">
      <c r="A173" s="25"/>
      <c r="B173" s="19">
        <v>508</v>
      </c>
      <c r="C173" s="21" t="s">
        <v>363</v>
      </c>
      <c r="D173" s="20">
        <v>138</v>
      </c>
      <c r="E173" s="20">
        <f t="shared" si="6"/>
        <v>126.41</v>
      </c>
      <c r="F173" s="20">
        <f t="shared" si="7"/>
        <v>118.27</v>
      </c>
      <c r="G173" s="22"/>
    </row>
    <row r="174" ht="37" customHeight="1" spans="1:7">
      <c r="A174" s="25"/>
      <c r="B174" s="19">
        <v>509</v>
      </c>
      <c r="C174" s="21" t="s">
        <v>364</v>
      </c>
      <c r="D174" s="20">
        <v>166</v>
      </c>
      <c r="E174" s="20">
        <f t="shared" si="6"/>
        <v>152.06</v>
      </c>
      <c r="F174" s="20">
        <f t="shared" si="7"/>
        <v>142.26</v>
      </c>
      <c r="G174" s="22"/>
    </row>
    <row r="175" ht="37" customHeight="1" spans="1:7">
      <c r="A175" s="25"/>
      <c r="B175" s="19">
        <v>510</v>
      </c>
      <c r="C175" s="21" t="s">
        <v>365</v>
      </c>
      <c r="D175" s="20">
        <v>148</v>
      </c>
      <c r="E175" s="20">
        <f t="shared" si="6"/>
        <v>135.57</v>
      </c>
      <c r="F175" s="20">
        <f t="shared" si="7"/>
        <v>126.84</v>
      </c>
      <c r="G175" s="22"/>
    </row>
    <row r="176" ht="37" customHeight="1" spans="1:7">
      <c r="A176" s="25"/>
      <c r="B176" s="19">
        <v>511</v>
      </c>
      <c r="C176" s="21" t="s">
        <v>366</v>
      </c>
      <c r="D176" s="20">
        <v>185</v>
      </c>
      <c r="E176" s="20">
        <f t="shared" si="6"/>
        <v>169.46</v>
      </c>
      <c r="F176" s="20">
        <f t="shared" si="7"/>
        <v>158.55</v>
      </c>
      <c r="G176" s="22"/>
    </row>
    <row r="177" ht="37" customHeight="1" spans="1:7">
      <c r="A177" s="25"/>
      <c r="B177" s="19">
        <v>512</v>
      </c>
      <c r="C177" s="21" t="s">
        <v>367</v>
      </c>
      <c r="D177" s="20">
        <v>185</v>
      </c>
      <c r="E177" s="20">
        <f t="shared" si="6"/>
        <v>169.46</v>
      </c>
      <c r="F177" s="20">
        <f t="shared" si="7"/>
        <v>158.55</v>
      </c>
      <c r="G177" s="22"/>
    </row>
    <row r="178" ht="37" customHeight="1" spans="1:7">
      <c r="A178" s="25"/>
      <c r="B178" s="19">
        <v>513</v>
      </c>
      <c r="C178" s="21" t="s">
        <v>368</v>
      </c>
      <c r="D178" s="20">
        <v>185</v>
      </c>
      <c r="E178" s="20">
        <f t="shared" si="6"/>
        <v>169.46</v>
      </c>
      <c r="F178" s="20">
        <f t="shared" si="7"/>
        <v>158.55</v>
      </c>
      <c r="G178" s="22"/>
    </row>
    <row r="179" ht="37" customHeight="1" spans="1:7">
      <c r="A179" s="25"/>
      <c r="B179" s="19">
        <v>514</v>
      </c>
      <c r="C179" s="21" t="s">
        <v>369</v>
      </c>
      <c r="D179" s="20">
        <v>185</v>
      </c>
      <c r="E179" s="20">
        <f t="shared" si="6"/>
        <v>169.46</v>
      </c>
      <c r="F179" s="20">
        <f t="shared" si="7"/>
        <v>158.55</v>
      </c>
      <c r="G179" s="22"/>
    </row>
    <row r="180" ht="37" customHeight="1" spans="1:7">
      <c r="A180" s="25"/>
      <c r="B180" s="19">
        <v>515</v>
      </c>
      <c r="C180" s="21" t="s">
        <v>370</v>
      </c>
      <c r="D180" s="20">
        <v>56</v>
      </c>
      <c r="E180" s="20">
        <f t="shared" si="6"/>
        <v>51.3</v>
      </c>
      <c r="F180" s="20">
        <f t="shared" si="7"/>
        <v>47.99</v>
      </c>
      <c r="G180" s="22"/>
    </row>
    <row r="181" ht="37" customHeight="1" spans="1:7">
      <c r="A181" s="25"/>
      <c r="B181" s="19">
        <v>516</v>
      </c>
      <c r="C181" s="21" t="s">
        <v>371</v>
      </c>
      <c r="D181" s="20">
        <v>56</v>
      </c>
      <c r="E181" s="20">
        <f t="shared" si="6"/>
        <v>51.3</v>
      </c>
      <c r="F181" s="20">
        <f t="shared" si="7"/>
        <v>47.99</v>
      </c>
      <c r="G181" s="22"/>
    </row>
    <row r="182" ht="37" customHeight="1" spans="1:7">
      <c r="A182" s="25"/>
      <c r="B182" s="19">
        <v>517</v>
      </c>
      <c r="C182" s="21" t="s">
        <v>372</v>
      </c>
      <c r="D182" s="20">
        <v>138</v>
      </c>
      <c r="E182" s="20">
        <f t="shared" si="6"/>
        <v>126.41</v>
      </c>
      <c r="F182" s="20">
        <f t="shared" si="7"/>
        <v>118.27</v>
      </c>
      <c r="G182" s="22"/>
    </row>
    <row r="183" ht="37" customHeight="1" spans="1:7">
      <c r="A183" s="25"/>
      <c r="B183" s="19">
        <v>518</v>
      </c>
      <c r="C183" s="21" t="s">
        <v>373</v>
      </c>
      <c r="D183" s="20">
        <v>203</v>
      </c>
      <c r="E183" s="20">
        <f t="shared" si="6"/>
        <v>185.95</v>
      </c>
      <c r="F183" s="20">
        <f t="shared" si="7"/>
        <v>173.97</v>
      </c>
      <c r="G183" s="22"/>
    </row>
    <row r="184" ht="37" customHeight="1" spans="1:7">
      <c r="A184" s="25"/>
      <c r="B184" s="19">
        <v>519</v>
      </c>
      <c r="C184" s="21" t="s">
        <v>374</v>
      </c>
      <c r="D184" s="20">
        <v>138</v>
      </c>
      <c r="E184" s="20">
        <f t="shared" si="6"/>
        <v>126.41</v>
      </c>
      <c r="F184" s="20">
        <f t="shared" si="7"/>
        <v>118.27</v>
      </c>
      <c r="G184" s="21"/>
    </row>
    <row r="185" ht="37" customHeight="1" spans="1:7">
      <c r="A185" s="25"/>
      <c r="B185" s="19">
        <v>520</v>
      </c>
      <c r="C185" s="21" t="s">
        <v>375</v>
      </c>
      <c r="D185" s="20">
        <v>138</v>
      </c>
      <c r="E185" s="20">
        <f t="shared" si="6"/>
        <v>126.41</v>
      </c>
      <c r="F185" s="20">
        <f t="shared" si="7"/>
        <v>118.27</v>
      </c>
      <c r="G185" s="22"/>
    </row>
    <row r="186" ht="37" customHeight="1" spans="1:7">
      <c r="A186" s="25"/>
      <c r="B186" s="19">
        <v>521</v>
      </c>
      <c r="C186" s="21" t="s">
        <v>376</v>
      </c>
      <c r="D186" s="20">
        <v>26</v>
      </c>
      <c r="E186" s="20">
        <f t="shared" si="6"/>
        <v>23.82</v>
      </c>
      <c r="F186" s="20">
        <f t="shared" si="7"/>
        <v>22.28</v>
      </c>
      <c r="G186" s="22"/>
    </row>
    <row r="187" ht="37" customHeight="1" spans="1:7">
      <c r="A187" s="25"/>
      <c r="B187" s="19">
        <v>522</v>
      </c>
      <c r="C187" s="21" t="s">
        <v>377</v>
      </c>
      <c r="D187" s="20">
        <v>185</v>
      </c>
      <c r="E187" s="20">
        <f t="shared" si="6"/>
        <v>169.46</v>
      </c>
      <c r="F187" s="20">
        <f t="shared" si="7"/>
        <v>158.55</v>
      </c>
      <c r="G187" s="22"/>
    </row>
    <row r="188" ht="37" customHeight="1" spans="1:7">
      <c r="A188" s="25"/>
      <c r="B188" s="19">
        <v>523</v>
      </c>
      <c r="C188" s="21" t="s">
        <v>378</v>
      </c>
      <c r="D188" s="20">
        <v>185</v>
      </c>
      <c r="E188" s="20">
        <f t="shared" si="6"/>
        <v>169.46</v>
      </c>
      <c r="F188" s="20">
        <f t="shared" si="7"/>
        <v>158.55</v>
      </c>
      <c r="G188" s="22"/>
    </row>
    <row r="189" ht="37" customHeight="1" spans="1:7">
      <c r="A189" s="25"/>
      <c r="B189" s="19">
        <v>524</v>
      </c>
      <c r="C189" s="21" t="s">
        <v>379</v>
      </c>
      <c r="D189" s="20">
        <v>554</v>
      </c>
      <c r="E189" s="20">
        <f t="shared" si="6"/>
        <v>507.46</v>
      </c>
      <c r="F189" s="20">
        <f t="shared" si="7"/>
        <v>474.78</v>
      </c>
      <c r="G189" s="22"/>
    </row>
    <row r="190" ht="37" customHeight="1" spans="1:7">
      <c r="A190" s="25"/>
      <c r="B190" s="19">
        <v>525</v>
      </c>
      <c r="C190" s="21" t="s">
        <v>380</v>
      </c>
      <c r="D190" s="20">
        <v>554</v>
      </c>
      <c r="E190" s="20">
        <f t="shared" si="6"/>
        <v>507.46</v>
      </c>
      <c r="F190" s="20">
        <f t="shared" si="7"/>
        <v>474.78</v>
      </c>
      <c r="G190" s="22"/>
    </row>
    <row r="191" ht="37" customHeight="1" spans="1:7">
      <c r="A191" s="25"/>
      <c r="B191" s="19">
        <v>526</v>
      </c>
      <c r="C191" s="21" t="s">
        <v>381</v>
      </c>
      <c r="D191" s="20">
        <v>74</v>
      </c>
      <c r="E191" s="20">
        <f t="shared" si="6"/>
        <v>67.78</v>
      </c>
      <c r="F191" s="20">
        <f t="shared" si="7"/>
        <v>63.42</v>
      </c>
      <c r="G191" s="21"/>
    </row>
    <row r="192" ht="37" customHeight="1" spans="1:7">
      <c r="A192" s="25"/>
      <c r="B192" s="19">
        <v>527</v>
      </c>
      <c r="C192" s="21" t="s">
        <v>382</v>
      </c>
      <c r="D192" s="20">
        <v>74</v>
      </c>
      <c r="E192" s="20">
        <f t="shared" si="6"/>
        <v>67.78</v>
      </c>
      <c r="F192" s="20">
        <f t="shared" si="7"/>
        <v>63.42</v>
      </c>
      <c r="G192" s="21"/>
    </row>
    <row r="193" ht="37" customHeight="1" spans="1:7">
      <c r="A193" s="25"/>
      <c r="B193" s="19">
        <v>528</v>
      </c>
      <c r="C193" s="21" t="s">
        <v>383</v>
      </c>
      <c r="D193" s="20">
        <v>185</v>
      </c>
      <c r="E193" s="20">
        <f t="shared" si="6"/>
        <v>169.46</v>
      </c>
      <c r="F193" s="20">
        <f t="shared" si="7"/>
        <v>158.55</v>
      </c>
      <c r="G193" s="22"/>
    </row>
    <row r="194" ht="37" customHeight="1" spans="1:7">
      <c r="A194" s="25"/>
      <c r="B194" s="19">
        <v>529</v>
      </c>
      <c r="C194" s="21" t="s">
        <v>384</v>
      </c>
      <c r="D194" s="20">
        <v>185</v>
      </c>
      <c r="E194" s="20">
        <f t="shared" si="6"/>
        <v>169.46</v>
      </c>
      <c r="F194" s="20">
        <f t="shared" si="7"/>
        <v>158.55</v>
      </c>
      <c r="G194" s="22"/>
    </row>
    <row r="195" ht="37" customHeight="1" spans="1:7">
      <c r="A195" s="25"/>
      <c r="B195" s="19">
        <v>530</v>
      </c>
      <c r="C195" s="21" t="s">
        <v>385</v>
      </c>
      <c r="D195" s="20">
        <v>277</v>
      </c>
      <c r="E195" s="20">
        <f t="shared" si="6"/>
        <v>253.73</v>
      </c>
      <c r="F195" s="20">
        <f t="shared" si="7"/>
        <v>237.39</v>
      </c>
      <c r="G195" s="22"/>
    </row>
    <row r="196" ht="37" customHeight="1" spans="1:7">
      <c r="A196" s="25"/>
      <c r="B196" s="19">
        <v>531</v>
      </c>
      <c r="C196" s="21" t="s">
        <v>386</v>
      </c>
      <c r="D196" s="20">
        <v>277</v>
      </c>
      <c r="E196" s="20">
        <f t="shared" si="6"/>
        <v>253.73</v>
      </c>
      <c r="F196" s="20">
        <f t="shared" si="7"/>
        <v>237.39</v>
      </c>
      <c r="G196" s="22"/>
    </row>
    <row r="197" ht="37" customHeight="1" spans="1:7">
      <c r="A197" s="25"/>
      <c r="B197" s="19">
        <v>532</v>
      </c>
      <c r="C197" s="21" t="s">
        <v>387</v>
      </c>
      <c r="D197" s="20">
        <v>92</v>
      </c>
      <c r="E197" s="20">
        <f t="shared" si="6"/>
        <v>84.27</v>
      </c>
      <c r="F197" s="20">
        <f t="shared" si="7"/>
        <v>78.84</v>
      </c>
      <c r="G197" s="22"/>
    </row>
    <row r="198" ht="37" customHeight="1" spans="1:7">
      <c r="A198" s="25"/>
      <c r="B198" s="19">
        <v>533</v>
      </c>
      <c r="C198" s="21" t="s">
        <v>388</v>
      </c>
      <c r="D198" s="20">
        <v>185</v>
      </c>
      <c r="E198" s="20">
        <f t="shared" si="6"/>
        <v>169.46</v>
      </c>
      <c r="F198" s="20">
        <f t="shared" si="7"/>
        <v>158.55</v>
      </c>
      <c r="G198" s="22"/>
    </row>
    <row r="199" ht="37" customHeight="1" spans="1:7">
      <c r="A199" s="25"/>
      <c r="B199" s="19">
        <v>534</v>
      </c>
      <c r="C199" s="21" t="s">
        <v>389</v>
      </c>
      <c r="D199" s="20">
        <v>350</v>
      </c>
      <c r="E199" s="20">
        <f t="shared" si="6"/>
        <v>320.6</v>
      </c>
      <c r="F199" s="20">
        <f t="shared" si="7"/>
        <v>299.95</v>
      </c>
      <c r="G199" s="22"/>
    </row>
    <row r="200" ht="37" customHeight="1" spans="1:7">
      <c r="A200" s="25"/>
      <c r="B200" s="19">
        <v>535</v>
      </c>
      <c r="C200" s="21" t="s">
        <v>390</v>
      </c>
      <c r="D200" s="20">
        <v>258</v>
      </c>
      <c r="E200" s="20">
        <f t="shared" si="6"/>
        <v>236.33</v>
      </c>
      <c r="F200" s="20">
        <f t="shared" si="7"/>
        <v>221.11</v>
      </c>
      <c r="G200" s="22"/>
    </row>
    <row r="201" ht="37" customHeight="1" spans="1:7">
      <c r="A201" s="25"/>
      <c r="B201" s="19">
        <v>536</v>
      </c>
      <c r="C201" s="21" t="s">
        <v>391</v>
      </c>
      <c r="D201" s="20">
        <v>185</v>
      </c>
      <c r="E201" s="20">
        <f t="shared" si="6"/>
        <v>169.46</v>
      </c>
      <c r="F201" s="20">
        <f t="shared" si="7"/>
        <v>158.55</v>
      </c>
      <c r="G201" s="22"/>
    </row>
    <row r="202" ht="37" customHeight="1" spans="1:7">
      <c r="A202" s="25"/>
      <c r="B202" s="19">
        <v>537</v>
      </c>
      <c r="C202" s="21" t="s">
        <v>392</v>
      </c>
      <c r="D202" s="20">
        <v>554</v>
      </c>
      <c r="E202" s="20">
        <f t="shared" si="6"/>
        <v>507.46</v>
      </c>
      <c r="F202" s="20">
        <f t="shared" si="7"/>
        <v>474.78</v>
      </c>
      <c r="G202" s="19"/>
    </row>
    <row r="203" ht="37" customHeight="1" spans="1:7">
      <c r="A203" s="25"/>
      <c r="B203" s="19">
        <v>538</v>
      </c>
      <c r="C203" s="21" t="s">
        <v>393</v>
      </c>
      <c r="D203" s="20">
        <v>554</v>
      </c>
      <c r="E203" s="20">
        <f t="shared" si="6"/>
        <v>507.46</v>
      </c>
      <c r="F203" s="20">
        <f t="shared" si="7"/>
        <v>474.78</v>
      </c>
      <c r="G203" s="19"/>
    </row>
    <row r="204" ht="37" customHeight="1" spans="1:7">
      <c r="A204" s="25"/>
      <c r="B204" s="19">
        <v>539</v>
      </c>
      <c r="C204" s="21" t="s">
        <v>394</v>
      </c>
      <c r="D204" s="20">
        <v>37</v>
      </c>
      <c r="E204" s="20">
        <f t="shared" si="6"/>
        <v>33.89</v>
      </c>
      <c r="F204" s="20">
        <f t="shared" si="7"/>
        <v>31.71</v>
      </c>
      <c r="G204" s="22"/>
    </row>
    <row r="205" ht="37" customHeight="1" spans="1:7">
      <c r="A205" s="25"/>
      <c r="B205" s="19">
        <v>540</v>
      </c>
      <c r="C205" s="21" t="s">
        <v>395</v>
      </c>
      <c r="D205" s="20">
        <v>111</v>
      </c>
      <c r="E205" s="20">
        <f t="shared" si="6"/>
        <v>101.68</v>
      </c>
      <c r="F205" s="20">
        <f t="shared" si="7"/>
        <v>95.13</v>
      </c>
      <c r="G205" s="22"/>
    </row>
    <row r="206" ht="37" customHeight="1" spans="1:7">
      <c r="A206" s="25"/>
      <c r="B206" s="19">
        <v>541</v>
      </c>
      <c r="C206" s="21" t="s">
        <v>396</v>
      </c>
      <c r="D206" s="20">
        <v>108</v>
      </c>
      <c r="E206" s="20">
        <f t="shared" si="6"/>
        <v>98.93</v>
      </c>
      <c r="F206" s="20">
        <f t="shared" si="7"/>
        <v>92.56</v>
      </c>
      <c r="G206" s="21"/>
    </row>
    <row r="207" ht="37" customHeight="1" spans="1:7">
      <c r="A207" s="25"/>
      <c r="B207" s="19">
        <v>542</v>
      </c>
      <c r="C207" s="21" t="s">
        <v>397</v>
      </c>
      <c r="D207" s="20">
        <v>108</v>
      </c>
      <c r="E207" s="20">
        <f t="shared" si="6"/>
        <v>98.93</v>
      </c>
      <c r="F207" s="20">
        <f t="shared" si="7"/>
        <v>92.56</v>
      </c>
      <c r="G207" s="22"/>
    </row>
    <row r="208" ht="37" customHeight="1" spans="1:7">
      <c r="A208" s="25"/>
      <c r="B208" s="19">
        <v>543</v>
      </c>
      <c r="C208" s="21" t="s">
        <v>398</v>
      </c>
      <c r="D208" s="20">
        <v>1846</v>
      </c>
      <c r="E208" s="20">
        <f t="shared" si="6"/>
        <v>1690.94</v>
      </c>
      <c r="F208" s="20">
        <f t="shared" si="7"/>
        <v>1582.02</v>
      </c>
      <c r="G208" s="22"/>
    </row>
    <row r="209" ht="37" customHeight="1" spans="1:7">
      <c r="A209" s="25"/>
      <c r="B209" s="19">
        <v>544</v>
      </c>
      <c r="C209" s="21" t="s">
        <v>399</v>
      </c>
      <c r="D209" s="20">
        <v>1846</v>
      </c>
      <c r="E209" s="20">
        <f t="shared" si="6"/>
        <v>1690.94</v>
      </c>
      <c r="F209" s="20">
        <f t="shared" si="7"/>
        <v>1582.02</v>
      </c>
      <c r="G209" s="22"/>
    </row>
    <row r="210" ht="37" customHeight="1" spans="1:7">
      <c r="A210" s="25"/>
      <c r="B210" s="19">
        <v>545</v>
      </c>
      <c r="C210" s="21" t="s">
        <v>400</v>
      </c>
      <c r="D210" s="20">
        <v>554</v>
      </c>
      <c r="E210" s="20">
        <f t="shared" si="6"/>
        <v>507.46</v>
      </c>
      <c r="F210" s="20">
        <f t="shared" si="7"/>
        <v>474.78</v>
      </c>
      <c r="G210" s="22"/>
    </row>
    <row r="211" ht="37" customHeight="1" spans="1:7">
      <c r="A211" s="25"/>
      <c r="B211" s="19">
        <v>546</v>
      </c>
      <c r="C211" s="21" t="s">
        <v>401</v>
      </c>
      <c r="D211" s="20">
        <v>111</v>
      </c>
      <c r="E211" s="20">
        <f t="shared" si="6"/>
        <v>101.68</v>
      </c>
      <c r="F211" s="20">
        <f t="shared" si="7"/>
        <v>95.13</v>
      </c>
      <c r="G211" s="19"/>
    </row>
    <row r="212" ht="37" customHeight="1" spans="1:7">
      <c r="A212" s="25"/>
      <c r="B212" s="19">
        <v>547</v>
      </c>
      <c r="C212" s="21" t="s">
        <v>402</v>
      </c>
      <c r="D212" s="20">
        <v>111</v>
      </c>
      <c r="E212" s="20">
        <f t="shared" si="6"/>
        <v>101.68</v>
      </c>
      <c r="F212" s="20">
        <f t="shared" si="7"/>
        <v>95.13</v>
      </c>
      <c r="G212" s="19"/>
    </row>
    <row r="213" ht="37" customHeight="1" spans="1:7">
      <c r="A213" s="26"/>
      <c r="B213" s="19">
        <v>548</v>
      </c>
      <c r="C213" s="27" t="s">
        <v>403</v>
      </c>
      <c r="D213" s="28">
        <v>55.22</v>
      </c>
      <c r="E213" s="28">
        <v>43.05</v>
      </c>
      <c r="F213" s="28">
        <v>34.54</v>
      </c>
      <c r="G213" s="21"/>
    </row>
    <row r="214" ht="37" customHeight="1" spans="1:7">
      <c r="A214" s="19" t="s">
        <v>404</v>
      </c>
      <c r="B214" s="19">
        <v>601</v>
      </c>
      <c r="C214" s="21" t="s">
        <v>405</v>
      </c>
      <c r="D214" s="20">
        <v>231</v>
      </c>
      <c r="E214" s="20">
        <f t="shared" ref="E214:E259" si="8">D214*0.916</f>
        <v>211.6</v>
      </c>
      <c r="F214" s="20">
        <f t="shared" ref="F214:F259" si="9">D214*0.857</f>
        <v>197.97</v>
      </c>
      <c r="G214" s="21"/>
    </row>
    <row r="215" ht="37" customHeight="1" spans="1:7">
      <c r="A215" s="19"/>
      <c r="B215" s="19">
        <v>602</v>
      </c>
      <c r="C215" s="21" t="s">
        <v>406</v>
      </c>
      <c r="D215" s="20">
        <v>129</v>
      </c>
      <c r="E215" s="20">
        <f t="shared" si="8"/>
        <v>118.16</v>
      </c>
      <c r="F215" s="20">
        <f t="shared" si="9"/>
        <v>110.55</v>
      </c>
      <c r="G215" s="21"/>
    </row>
    <row r="216" ht="37" customHeight="1" spans="1:7">
      <c r="A216" s="19"/>
      <c r="B216" s="19">
        <v>603</v>
      </c>
      <c r="C216" s="21" t="s">
        <v>407</v>
      </c>
      <c r="D216" s="20">
        <v>129</v>
      </c>
      <c r="E216" s="20">
        <f t="shared" si="8"/>
        <v>118.16</v>
      </c>
      <c r="F216" s="20">
        <f t="shared" si="9"/>
        <v>110.55</v>
      </c>
      <c r="G216" s="21"/>
    </row>
    <row r="217" ht="37" customHeight="1" spans="1:7">
      <c r="A217" s="19"/>
      <c r="B217" s="19">
        <v>604</v>
      </c>
      <c r="C217" s="21" t="s">
        <v>408</v>
      </c>
      <c r="D217" s="20">
        <v>129</v>
      </c>
      <c r="E217" s="20">
        <f t="shared" si="8"/>
        <v>118.16</v>
      </c>
      <c r="F217" s="20">
        <f t="shared" si="9"/>
        <v>110.55</v>
      </c>
      <c r="G217" s="21"/>
    </row>
    <row r="218" ht="37" customHeight="1" spans="1:7">
      <c r="A218" s="19"/>
      <c r="B218" s="19">
        <v>605</v>
      </c>
      <c r="C218" s="21" t="s">
        <v>409</v>
      </c>
      <c r="D218" s="20">
        <v>129</v>
      </c>
      <c r="E218" s="20">
        <f t="shared" si="8"/>
        <v>118.16</v>
      </c>
      <c r="F218" s="20">
        <f t="shared" si="9"/>
        <v>110.55</v>
      </c>
      <c r="G218" s="21"/>
    </row>
    <row r="219" ht="37" customHeight="1" spans="1:7">
      <c r="A219" s="19"/>
      <c r="B219" s="19">
        <v>606</v>
      </c>
      <c r="C219" s="21" t="s">
        <v>410</v>
      </c>
      <c r="D219" s="20">
        <v>129</v>
      </c>
      <c r="E219" s="20">
        <f t="shared" si="8"/>
        <v>118.16</v>
      </c>
      <c r="F219" s="20">
        <f t="shared" si="9"/>
        <v>110.55</v>
      </c>
      <c r="G219" s="21"/>
    </row>
    <row r="220" ht="37" customHeight="1" spans="1:7">
      <c r="A220" s="19"/>
      <c r="B220" s="19">
        <v>607</v>
      </c>
      <c r="C220" s="21" t="s">
        <v>411</v>
      </c>
      <c r="D220" s="20">
        <v>46</v>
      </c>
      <c r="E220" s="20">
        <f t="shared" si="8"/>
        <v>42.14</v>
      </c>
      <c r="F220" s="20">
        <f t="shared" si="9"/>
        <v>39.42</v>
      </c>
      <c r="G220" s="21"/>
    </row>
    <row r="221" ht="37" customHeight="1" spans="1:7">
      <c r="A221" s="19"/>
      <c r="B221" s="19">
        <v>608</v>
      </c>
      <c r="C221" s="21" t="s">
        <v>412</v>
      </c>
      <c r="D221" s="20">
        <v>138</v>
      </c>
      <c r="E221" s="20">
        <f t="shared" si="8"/>
        <v>126.41</v>
      </c>
      <c r="F221" s="20">
        <f t="shared" si="9"/>
        <v>118.27</v>
      </c>
      <c r="G221" s="21"/>
    </row>
    <row r="222" ht="37" customHeight="1" spans="1:7">
      <c r="A222" s="19"/>
      <c r="B222" s="19">
        <v>609</v>
      </c>
      <c r="C222" s="21" t="s">
        <v>413</v>
      </c>
      <c r="D222" s="20">
        <v>138</v>
      </c>
      <c r="E222" s="20">
        <f t="shared" si="8"/>
        <v>126.41</v>
      </c>
      <c r="F222" s="20">
        <f t="shared" si="9"/>
        <v>118.27</v>
      </c>
      <c r="G222" s="21"/>
    </row>
    <row r="223" ht="37" customHeight="1" spans="1:7">
      <c r="A223" s="19"/>
      <c r="B223" s="19">
        <v>610</v>
      </c>
      <c r="C223" s="21" t="s">
        <v>414</v>
      </c>
      <c r="D223" s="20">
        <v>240</v>
      </c>
      <c r="E223" s="20">
        <f t="shared" si="8"/>
        <v>219.84</v>
      </c>
      <c r="F223" s="20">
        <f t="shared" si="9"/>
        <v>205.68</v>
      </c>
      <c r="G223" s="21"/>
    </row>
    <row r="224" ht="37" customHeight="1" spans="1:7">
      <c r="A224" s="19"/>
      <c r="B224" s="19">
        <v>611</v>
      </c>
      <c r="C224" s="21" t="s">
        <v>415</v>
      </c>
      <c r="D224" s="20">
        <v>46</v>
      </c>
      <c r="E224" s="20">
        <f t="shared" si="8"/>
        <v>42.14</v>
      </c>
      <c r="F224" s="20">
        <f t="shared" si="9"/>
        <v>39.42</v>
      </c>
      <c r="G224" s="21"/>
    </row>
    <row r="225" ht="37" customHeight="1" spans="1:7">
      <c r="A225" s="19"/>
      <c r="B225" s="19">
        <v>612</v>
      </c>
      <c r="C225" s="21" t="s">
        <v>416</v>
      </c>
      <c r="D225" s="20">
        <v>166</v>
      </c>
      <c r="E225" s="20">
        <f t="shared" si="8"/>
        <v>152.06</v>
      </c>
      <c r="F225" s="20">
        <f t="shared" si="9"/>
        <v>142.26</v>
      </c>
      <c r="G225" s="21"/>
    </row>
    <row r="226" ht="37" customHeight="1" spans="1:7">
      <c r="A226" s="19"/>
      <c r="B226" s="19">
        <v>613</v>
      </c>
      <c r="C226" s="21" t="s">
        <v>417</v>
      </c>
      <c r="D226" s="20">
        <v>138</v>
      </c>
      <c r="E226" s="20">
        <f t="shared" si="8"/>
        <v>126.41</v>
      </c>
      <c r="F226" s="20">
        <f t="shared" si="9"/>
        <v>118.27</v>
      </c>
      <c r="G226" s="21"/>
    </row>
    <row r="227" ht="37" customHeight="1" spans="1:7">
      <c r="A227" s="19"/>
      <c r="B227" s="19">
        <v>614</v>
      </c>
      <c r="C227" s="21" t="s">
        <v>418</v>
      </c>
      <c r="D227" s="20">
        <v>56</v>
      </c>
      <c r="E227" s="20">
        <f t="shared" si="8"/>
        <v>51.3</v>
      </c>
      <c r="F227" s="20">
        <f t="shared" si="9"/>
        <v>47.99</v>
      </c>
      <c r="G227" s="21"/>
    </row>
    <row r="228" ht="37" customHeight="1" spans="1:7">
      <c r="A228" s="19"/>
      <c r="B228" s="19">
        <v>615</v>
      </c>
      <c r="C228" s="21" t="s">
        <v>419</v>
      </c>
      <c r="D228" s="20">
        <v>56</v>
      </c>
      <c r="E228" s="20">
        <f t="shared" si="8"/>
        <v>51.3</v>
      </c>
      <c r="F228" s="20">
        <f t="shared" si="9"/>
        <v>47.99</v>
      </c>
      <c r="G228" s="21"/>
    </row>
    <row r="229" ht="37" customHeight="1" spans="1:7">
      <c r="A229" s="19"/>
      <c r="B229" s="19">
        <v>616</v>
      </c>
      <c r="C229" s="21" t="s">
        <v>420</v>
      </c>
      <c r="D229" s="20">
        <v>277</v>
      </c>
      <c r="E229" s="20">
        <f t="shared" si="8"/>
        <v>253.73</v>
      </c>
      <c r="F229" s="20">
        <f t="shared" si="9"/>
        <v>237.39</v>
      </c>
      <c r="G229" s="21"/>
    </row>
    <row r="230" ht="37" customHeight="1" spans="1:7">
      <c r="A230" s="19"/>
      <c r="B230" s="19">
        <v>617</v>
      </c>
      <c r="C230" s="21" t="s">
        <v>421</v>
      </c>
      <c r="D230" s="20">
        <v>366</v>
      </c>
      <c r="E230" s="20">
        <f t="shared" si="8"/>
        <v>335.26</v>
      </c>
      <c r="F230" s="20">
        <f t="shared" si="9"/>
        <v>313.66</v>
      </c>
      <c r="G230" s="21"/>
    </row>
    <row r="231" ht="37" customHeight="1" spans="1:7">
      <c r="A231" s="19"/>
      <c r="B231" s="19">
        <v>618</v>
      </c>
      <c r="C231" s="21" t="s">
        <v>422</v>
      </c>
      <c r="D231" s="20">
        <v>74</v>
      </c>
      <c r="E231" s="20">
        <f t="shared" si="8"/>
        <v>67.78</v>
      </c>
      <c r="F231" s="20">
        <f t="shared" si="9"/>
        <v>63.42</v>
      </c>
      <c r="G231" s="21"/>
    </row>
    <row r="232" ht="37" customHeight="1" spans="1:7">
      <c r="A232" s="19"/>
      <c r="B232" s="19">
        <v>619</v>
      </c>
      <c r="C232" s="21" t="s">
        <v>423</v>
      </c>
      <c r="D232" s="20">
        <v>111</v>
      </c>
      <c r="E232" s="20">
        <f t="shared" si="8"/>
        <v>101.68</v>
      </c>
      <c r="F232" s="20">
        <f t="shared" si="9"/>
        <v>95.13</v>
      </c>
      <c r="G232" s="21"/>
    </row>
    <row r="233" ht="37" customHeight="1" spans="1:7">
      <c r="A233" s="19"/>
      <c r="B233" s="19">
        <v>620</v>
      </c>
      <c r="C233" s="21" t="s">
        <v>424</v>
      </c>
      <c r="D233" s="20">
        <v>166</v>
      </c>
      <c r="E233" s="20">
        <f t="shared" si="8"/>
        <v>152.06</v>
      </c>
      <c r="F233" s="20">
        <f t="shared" si="9"/>
        <v>142.26</v>
      </c>
      <c r="G233" s="21"/>
    </row>
    <row r="234" ht="37" customHeight="1" spans="1:7">
      <c r="A234" s="19"/>
      <c r="B234" s="19">
        <v>621</v>
      </c>
      <c r="C234" s="21" t="s">
        <v>425</v>
      </c>
      <c r="D234" s="20">
        <v>74</v>
      </c>
      <c r="E234" s="20">
        <f t="shared" si="8"/>
        <v>67.78</v>
      </c>
      <c r="F234" s="20">
        <f t="shared" si="9"/>
        <v>63.42</v>
      </c>
      <c r="G234" s="21"/>
    </row>
    <row r="235" ht="37" customHeight="1" spans="1:7">
      <c r="A235" s="19"/>
      <c r="B235" s="19">
        <v>622</v>
      </c>
      <c r="C235" s="21" t="s">
        <v>426</v>
      </c>
      <c r="D235" s="20">
        <v>166</v>
      </c>
      <c r="E235" s="20">
        <f t="shared" si="8"/>
        <v>152.06</v>
      </c>
      <c r="F235" s="20">
        <f t="shared" si="9"/>
        <v>142.26</v>
      </c>
      <c r="G235" s="21"/>
    </row>
    <row r="236" ht="37" customHeight="1" spans="1:7">
      <c r="A236" s="19"/>
      <c r="B236" s="19">
        <v>623</v>
      </c>
      <c r="C236" s="21" t="s">
        <v>427</v>
      </c>
      <c r="D236" s="20">
        <v>111</v>
      </c>
      <c r="E236" s="20">
        <f t="shared" si="8"/>
        <v>101.68</v>
      </c>
      <c r="F236" s="20">
        <f t="shared" si="9"/>
        <v>95.13</v>
      </c>
      <c r="G236" s="21"/>
    </row>
    <row r="237" ht="37" customHeight="1" spans="1:7">
      <c r="A237" s="19"/>
      <c r="B237" s="19">
        <v>624</v>
      </c>
      <c r="C237" s="21" t="s">
        <v>428</v>
      </c>
      <c r="D237" s="20">
        <v>92</v>
      </c>
      <c r="E237" s="20">
        <f t="shared" si="8"/>
        <v>84.27</v>
      </c>
      <c r="F237" s="20">
        <f t="shared" si="9"/>
        <v>78.84</v>
      </c>
      <c r="G237" s="21"/>
    </row>
    <row r="238" ht="37" customHeight="1" spans="1:7">
      <c r="A238" s="19"/>
      <c r="B238" s="19">
        <v>625</v>
      </c>
      <c r="C238" s="21" t="s">
        <v>429</v>
      </c>
      <c r="D238" s="20">
        <v>418</v>
      </c>
      <c r="E238" s="20">
        <f t="shared" si="8"/>
        <v>382.89</v>
      </c>
      <c r="F238" s="20">
        <f t="shared" si="9"/>
        <v>358.23</v>
      </c>
      <c r="G238" s="21"/>
    </row>
    <row r="239" ht="37" customHeight="1" spans="1:7">
      <c r="A239" s="19" t="s">
        <v>430</v>
      </c>
      <c r="B239" s="19">
        <v>701</v>
      </c>
      <c r="C239" s="21" t="s">
        <v>431</v>
      </c>
      <c r="D239" s="20">
        <v>258</v>
      </c>
      <c r="E239" s="20">
        <f t="shared" si="8"/>
        <v>236.33</v>
      </c>
      <c r="F239" s="20">
        <f t="shared" si="9"/>
        <v>221.11</v>
      </c>
      <c r="G239" s="21"/>
    </row>
    <row r="240" ht="37" customHeight="1" spans="1:7">
      <c r="A240" s="19"/>
      <c r="B240" s="19">
        <v>702</v>
      </c>
      <c r="C240" s="21" t="s">
        <v>432</v>
      </c>
      <c r="D240" s="20">
        <v>92</v>
      </c>
      <c r="E240" s="20">
        <f t="shared" si="8"/>
        <v>84.27</v>
      </c>
      <c r="F240" s="20">
        <f t="shared" si="9"/>
        <v>78.84</v>
      </c>
      <c r="G240" s="21"/>
    </row>
    <row r="241" ht="37" customHeight="1" spans="1:7">
      <c r="A241" s="19"/>
      <c r="B241" s="19">
        <v>703</v>
      </c>
      <c r="C241" s="21" t="s">
        <v>433</v>
      </c>
      <c r="D241" s="20">
        <v>615</v>
      </c>
      <c r="E241" s="20">
        <f t="shared" si="8"/>
        <v>563.34</v>
      </c>
      <c r="F241" s="20">
        <f t="shared" si="9"/>
        <v>527.06</v>
      </c>
      <c r="G241" s="21"/>
    </row>
    <row r="242" ht="37" customHeight="1" spans="1:7">
      <c r="A242" s="19"/>
      <c r="B242" s="19">
        <v>704</v>
      </c>
      <c r="C242" s="21" t="s">
        <v>434</v>
      </c>
      <c r="D242" s="20">
        <v>231</v>
      </c>
      <c r="E242" s="20">
        <f t="shared" si="8"/>
        <v>211.6</v>
      </c>
      <c r="F242" s="20">
        <f t="shared" si="9"/>
        <v>197.97</v>
      </c>
      <c r="G242" s="21"/>
    </row>
    <row r="243" ht="37" customHeight="1" spans="1:7">
      <c r="A243" s="19"/>
      <c r="B243" s="19">
        <v>705</v>
      </c>
      <c r="C243" s="21" t="s">
        <v>435</v>
      </c>
      <c r="D243" s="20">
        <v>769</v>
      </c>
      <c r="E243" s="20">
        <f t="shared" si="8"/>
        <v>704.4</v>
      </c>
      <c r="F243" s="20">
        <f t="shared" si="9"/>
        <v>659.03</v>
      </c>
      <c r="G243" s="21"/>
    </row>
    <row r="244" ht="37" customHeight="1" spans="1:7">
      <c r="A244" s="19"/>
      <c r="B244" s="19">
        <v>706</v>
      </c>
      <c r="C244" s="21" t="s">
        <v>436</v>
      </c>
      <c r="D244" s="20">
        <v>369</v>
      </c>
      <c r="E244" s="20">
        <f t="shared" si="8"/>
        <v>338</v>
      </c>
      <c r="F244" s="20">
        <f t="shared" si="9"/>
        <v>316.23</v>
      </c>
      <c r="G244" s="21"/>
    </row>
    <row r="245" ht="37" customHeight="1" spans="1:7">
      <c r="A245" s="19"/>
      <c r="B245" s="19">
        <v>707</v>
      </c>
      <c r="C245" s="21" t="s">
        <v>437</v>
      </c>
      <c r="D245" s="20">
        <v>240</v>
      </c>
      <c r="E245" s="20">
        <f t="shared" si="8"/>
        <v>219.84</v>
      </c>
      <c r="F245" s="20">
        <f t="shared" si="9"/>
        <v>205.68</v>
      </c>
      <c r="G245" s="21"/>
    </row>
    <row r="246" ht="37" customHeight="1" spans="1:7">
      <c r="A246" s="19"/>
      <c r="B246" s="19">
        <v>708</v>
      </c>
      <c r="C246" s="21" t="s">
        <v>438</v>
      </c>
      <c r="D246" s="20">
        <v>277</v>
      </c>
      <c r="E246" s="20">
        <f t="shared" si="8"/>
        <v>253.73</v>
      </c>
      <c r="F246" s="20">
        <f t="shared" si="9"/>
        <v>237.39</v>
      </c>
      <c r="G246" s="21"/>
    </row>
    <row r="247" ht="37" customHeight="1" spans="1:7">
      <c r="A247" s="19"/>
      <c r="B247" s="19">
        <v>709</v>
      </c>
      <c r="C247" s="21" t="s">
        <v>439</v>
      </c>
      <c r="D247" s="20">
        <v>138</v>
      </c>
      <c r="E247" s="20">
        <f t="shared" si="8"/>
        <v>126.41</v>
      </c>
      <c r="F247" s="20">
        <f t="shared" si="9"/>
        <v>118.27</v>
      </c>
      <c r="G247" s="21"/>
    </row>
    <row r="248" ht="37" customHeight="1" spans="1:7">
      <c r="A248" s="19"/>
      <c r="B248" s="19">
        <v>710</v>
      </c>
      <c r="C248" s="21" t="s">
        <v>440</v>
      </c>
      <c r="D248" s="20">
        <v>138</v>
      </c>
      <c r="E248" s="20">
        <f t="shared" si="8"/>
        <v>126.41</v>
      </c>
      <c r="F248" s="20">
        <f t="shared" si="9"/>
        <v>118.27</v>
      </c>
      <c r="G248" s="21"/>
    </row>
    <row r="249" ht="37" customHeight="1" spans="1:7">
      <c r="A249" s="19"/>
      <c r="B249" s="19">
        <v>711</v>
      </c>
      <c r="C249" s="21" t="s">
        <v>441</v>
      </c>
      <c r="D249" s="20">
        <v>46</v>
      </c>
      <c r="E249" s="20">
        <f t="shared" si="8"/>
        <v>42.14</v>
      </c>
      <c r="F249" s="20">
        <f t="shared" si="9"/>
        <v>39.42</v>
      </c>
      <c r="G249" s="21"/>
    </row>
    <row r="250" ht="37" customHeight="1" spans="1:7">
      <c r="A250" s="19"/>
      <c r="B250" s="19">
        <v>712</v>
      </c>
      <c r="C250" s="21" t="s">
        <v>442</v>
      </c>
      <c r="D250" s="20">
        <v>166</v>
      </c>
      <c r="E250" s="20">
        <f t="shared" si="8"/>
        <v>152.06</v>
      </c>
      <c r="F250" s="20">
        <f t="shared" si="9"/>
        <v>142.26</v>
      </c>
      <c r="G250" s="21"/>
    </row>
    <row r="251" ht="37" customHeight="1" spans="1:7">
      <c r="A251" s="19"/>
      <c r="B251" s="19">
        <v>713</v>
      </c>
      <c r="C251" s="21" t="s">
        <v>443</v>
      </c>
      <c r="D251" s="20">
        <v>46</v>
      </c>
      <c r="E251" s="20">
        <f t="shared" si="8"/>
        <v>42.14</v>
      </c>
      <c r="F251" s="20">
        <f t="shared" si="9"/>
        <v>39.42</v>
      </c>
      <c r="G251" s="21"/>
    </row>
    <row r="252" ht="37" customHeight="1" spans="1:7">
      <c r="A252" s="19"/>
      <c r="B252" s="19">
        <v>714</v>
      </c>
      <c r="C252" s="21" t="s">
        <v>444</v>
      </c>
      <c r="D252" s="20">
        <v>74</v>
      </c>
      <c r="E252" s="20">
        <f t="shared" si="8"/>
        <v>67.78</v>
      </c>
      <c r="F252" s="20">
        <f t="shared" si="9"/>
        <v>63.42</v>
      </c>
      <c r="G252" s="21"/>
    </row>
    <row r="253" ht="37" customHeight="1" spans="1:7">
      <c r="A253" s="19"/>
      <c r="B253" s="19">
        <v>715</v>
      </c>
      <c r="C253" s="21" t="s">
        <v>445</v>
      </c>
      <c r="D253" s="20">
        <v>166</v>
      </c>
      <c r="E253" s="20">
        <f t="shared" si="8"/>
        <v>152.06</v>
      </c>
      <c r="F253" s="20">
        <f t="shared" si="9"/>
        <v>142.26</v>
      </c>
      <c r="G253" s="21"/>
    </row>
    <row r="254" ht="37" customHeight="1" spans="1:7">
      <c r="A254" s="19"/>
      <c r="B254" s="19">
        <v>716</v>
      </c>
      <c r="C254" s="21" t="s">
        <v>446</v>
      </c>
      <c r="D254" s="20">
        <v>231</v>
      </c>
      <c r="E254" s="20">
        <f t="shared" si="8"/>
        <v>211.6</v>
      </c>
      <c r="F254" s="20">
        <f t="shared" si="9"/>
        <v>197.97</v>
      </c>
      <c r="G254" s="21"/>
    </row>
    <row r="255" ht="37" customHeight="1" spans="1:7">
      <c r="A255" s="19"/>
      <c r="B255" s="19">
        <v>717</v>
      </c>
      <c r="C255" s="21" t="s">
        <v>447</v>
      </c>
      <c r="D255" s="20">
        <v>615</v>
      </c>
      <c r="E255" s="20">
        <f t="shared" si="8"/>
        <v>563.34</v>
      </c>
      <c r="F255" s="20">
        <f t="shared" si="9"/>
        <v>527.06</v>
      </c>
      <c r="G255" s="21"/>
    </row>
    <row r="256" ht="37" customHeight="1" spans="1:7">
      <c r="A256" s="19"/>
      <c r="B256" s="19">
        <v>718</v>
      </c>
      <c r="C256" s="21" t="s">
        <v>448</v>
      </c>
      <c r="D256" s="20">
        <v>231</v>
      </c>
      <c r="E256" s="20">
        <f t="shared" si="8"/>
        <v>211.6</v>
      </c>
      <c r="F256" s="20">
        <f t="shared" si="9"/>
        <v>197.97</v>
      </c>
      <c r="G256" s="21"/>
    </row>
    <row r="257" ht="37" customHeight="1" spans="1:7">
      <c r="A257" s="19"/>
      <c r="B257" s="19">
        <v>719</v>
      </c>
      <c r="C257" s="21" t="s">
        <v>449</v>
      </c>
      <c r="D257" s="20">
        <v>138</v>
      </c>
      <c r="E257" s="20">
        <f t="shared" si="8"/>
        <v>126.41</v>
      </c>
      <c r="F257" s="20">
        <f t="shared" si="9"/>
        <v>118.27</v>
      </c>
      <c r="G257" s="21"/>
    </row>
    <row r="258" ht="37" customHeight="1" spans="1:7">
      <c r="A258" s="19"/>
      <c r="B258" s="19">
        <v>720</v>
      </c>
      <c r="C258" s="21" t="s">
        <v>450</v>
      </c>
      <c r="D258" s="20">
        <v>350</v>
      </c>
      <c r="E258" s="20">
        <f t="shared" si="8"/>
        <v>320.6</v>
      </c>
      <c r="F258" s="20">
        <f t="shared" si="9"/>
        <v>299.95</v>
      </c>
      <c r="G258" s="21"/>
    </row>
    <row r="259" ht="37" customHeight="1" spans="1:7">
      <c r="A259" s="19"/>
      <c r="B259" s="19">
        <v>721</v>
      </c>
      <c r="C259" s="21" t="s">
        <v>451</v>
      </c>
      <c r="D259" s="20">
        <v>231</v>
      </c>
      <c r="E259" s="20">
        <f t="shared" si="8"/>
        <v>211.6</v>
      </c>
      <c r="F259" s="20">
        <f t="shared" si="9"/>
        <v>197.97</v>
      </c>
      <c r="G259" s="21"/>
    </row>
    <row r="260" ht="37" customHeight="1" spans="1:7">
      <c r="A260" s="19" t="s">
        <v>452</v>
      </c>
      <c r="B260" s="19">
        <v>801</v>
      </c>
      <c r="C260" s="21" t="s">
        <v>453</v>
      </c>
      <c r="D260" s="20">
        <v>38</v>
      </c>
      <c r="E260" s="20">
        <f t="shared" ref="E260:E323" si="10">D260*0.916</f>
        <v>34.81</v>
      </c>
      <c r="F260" s="20">
        <f t="shared" ref="F260:F323" si="11">D260*0.857</f>
        <v>32.57</v>
      </c>
      <c r="G260" s="21"/>
    </row>
    <row r="261" ht="37" customHeight="1" spans="1:7">
      <c r="A261" s="19"/>
      <c r="B261" s="19">
        <v>802</v>
      </c>
      <c r="C261" s="21" t="s">
        <v>454</v>
      </c>
      <c r="D261" s="20">
        <v>277</v>
      </c>
      <c r="E261" s="20">
        <f t="shared" si="10"/>
        <v>253.73</v>
      </c>
      <c r="F261" s="20">
        <f t="shared" si="11"/>
        <v>237.39</v>
      </c>
      <c r="G261" s="21"/>
    </row>
    <row r="262" ht="37" customHeight="1" spans="1:7">
      <c r="A262" s="19"/>
      <c r="B262" s="19">
        <v>803</v>
      </c>
      <c r="C262" s="21" t="s">
        <v>455</v>
      </c>
      <c r="D262" s="20">
        <v>277</v>
      </c>
      <c r="E262" s="20">
        <f t="shared" si="10"/>
        <v>253.73</v>
      </c>
      <c r="F262" s="20">
        <f t="shared" si="11"/>
        <v>237.39</v>
      </c>
      <c r="G262" s="21"/>
    </row>
    <row r="263" ht="37" customHeight="1" spans="1:7">
      <c r="A263" s="19"/>
      <c r="B263" s="19">
        <v>804</v>
      </c>
      <c r="C263" s="21" t="s">
        <v>456</v>
      </c>
      <c r="D263" s="20">
        <v>231</v>
      </c>
      <c r="E263" s="20">
        <f t="shared" si="10"/>
        <v>211.6</v>
      </c>
      <c r="F263" s="20">
        <f t="shared" si="11"/>
        <v>197.97</v>
      </c>
      <c r="G263" s="21"/>
    </row>
    <row r="264" ht="37" customHeight="1" spans="1:7">
      <c r="A264" s="19"/>
      <c r="B264" s="19">
        <v>805</v>
      </c>
      <c r="C264" s="21" t="s">
        <v>457</v>
      </c>
      <c r="D264" s="20">
        <v>111</v>
      </c>
      <c r="E264" s="20">
        <f t="shared" si="10"/>
        <v>101.68</v>
      </c>
      <c r="F264" s="20">
        <f t="shared" si="11"/>
        <v>95.13</v>
      </c>
      <c r="G264" s="21"/>
    </row>
    <row r="265" ht="37" customHeight="1" spans="1:7">
      <c r="A265" s="19"/>
      <c r="B265" s="19">
        <v>806</v>
      </c>
      <c r="C265" s="21" t="s">
        <v>458</v>
      </c>
      <c r="D265" s="20">
        <v>111</v>
      </c>
      <c r="E265" s="20">
        <f t="shared" si="10"/>
        <v>101.68</v>
      </c>
      <c r="F265" s="20">
        <f t="shared" si="11"/>
        <v>95.13</v>
      </c>
      <c r="G265" s="21"/>
    </row>
    <row r="266" ht="37" customHeight="1" spans="1:7">
      <c r="A266" s="19"/>
      <c r="B266" s="19">
        <v>807</v>
      </c>
      <c r="C266" s="21" t="s">
        <v>459</v>
      </c>
      <c r="D266" s="20">
        <v>111</v>
      </c>
      <c r="E266" s="20">
        <f t="shared" si="10"/>
        <v>101.68</v>
      </c>
      <c r="F266" s="20">
        <f t="shared" si="11"/>
        <v>95.13</v>
      </c>
      <c r="G266" s="21"/>
    </row>
    <row r="267" ht="37" customHeight="1" spans="1:7">
      <c r="A267" s="19"/>
      <c r="B267" s="19">
        <v>808</v>
      </c>
      <c r="C267" s="21" t="s">
        <v>460</v>
      </c>
      <c r="D267" s="20">
        <v>111</v>
      </c>
      <c r="E267" s="20">
        <f t="shared" si="10"/>
        <v>101.68</v>
      </c>
      <c r="F267" s="20">
        <f t="shared" si="11"/>
        <v>95.13</v>
      </c>
      <c r="G267" s="21"/>
    </row>
    <row r="268" ht="37" customHeight="1" spans="1:7">
      <c r="A268" s="19"/>
      <c r="B268" s="19">
        <v>809</v>
      </c>
      <c r="C268" s="21" t="s">
        <v>461</v>
      </c>
      <c r="D268" s="20">
        <v>231</v>
      </c>
      <c r="E268" s="20">
        <f t="shared" si="10"/>
        <v>211.6</v>
      </c>
      <c r="F268" s="20">
        <f t="shared" si="11"/>
        <v>197.97</v>
      </c>
      <c r="G268" s="21"/>
    </row>
    <row r="269" ht="37" customHeight="1" spans="1:7">
      <c r="A269" s="19"/>
      <c r="B269" s="19">
        <v>810</v>
      </c>
      <c r="C269" s="21" t="s">
        <v>462</v>
      </c>
      <c r="D269" s="20">
        <v>231</v>
      </c>
      <c r="E269" s="20">
        <f t="shared" si="10"/>
        <v>211.6</v>
      </c>
      <c r="F269" s="20">
        <f t="shared" si="11"/>
        <v>197.97</v>
      </c>
      <c r="G269" s="21"/>
    </row>
    <row r="270" ht="37" customHeight="1" spans="1:7">
      <c r="A270" s="19"/>
      <c r="B270" s="19">
        <v>811</v>
      </c>
      <c r="C270" s="21" t="s">
        <v>463</v>
      </c>
      <c r="D270" s="20">
        <v>74</v>
      </c>
      <c r="E270" s="20">
        <f t="shared" si="10"/>
        <v>67.78</v>
      </c>
      <c r="F270" s="20">
        <f t="shared" si="11"/>
        <v>63.42</v>
      </c>
      <c r="G270" s="21"/>
    </row>
    <row r="271" ht="37" customHeight="1" spans="1:7">
      <c r="A271" s="19"/>
      <c r="B271" s="19">
        <v>812</v>
      </c>
      <c r="C271" s="21" t="s">
        <v>464</v>
      </c>
      <c r="D271" s="20">
        <v>185</v>
      </c>
      <c r="E271" s="20">
        <f t="shared" si="10"/>
        <v>169.46</v>
      </c>
      <c r="F271" s="20">
        <f t="shared" si="11"/>
        <v>158.55</v>
      </c>
      <c r="G271" s="21"/>
    </row>
    <row r="272" ht="37" customHeight="1" spans="1:7">
      <c r="A272" s="19"/>
      <c r="B272" s="19">
        <v>813</v>
      </c>
      <c r="C272" s="21" t="s">
        <v>465</v>
      </c>
      <c r="D272" s="20">
        <v>231</v>
      </c>
      <c r="E272" s="20">
        <f t="shared" si="10"/>
        <v>211.6</v>
      </c>
      <c r="F272" s="20">
        <f t="shared" si="11"/>
        <v>197.97</v>
      </c>
      <c r="G272" s="21"/>
    </row>
    <row r="273" ht="37" customHeight="1" spans="1:7">
      <c r="A273" s="19"/>
      <c r="B273" s="19">
        <v>814</v>
      </c>
      <c r="C273" s="21" t="s">
        <v>466</v>
      </c>
      <c r="D273" s="20">
        <v>760</v>
      </c>
      <c r="E273" s="20">
        <f t="shared" si="10"/>
        <v>696.16</v>
      </c>
      <c r="F273" s="20">
        <f t="shared" si="11"/>
        <v>651.32</v>
      </c>
      <c r="G273" s="21"/>
    </row>
    <row r="274" ht="37" customHeight="1" spans="1:7">
      <c r="A274" s="19"/>
      <c r="B274" s="19">
        <v>815</v>
      </c>
      <c r="C274" s="21" t="s">
        <v>467</v>
      </c>
      <c r="D274" s="20">
        <v>1230</v>
      </c>
      <c r="E274" s="20">
        <f t="shared" si="10"/>
        <v>1126.68</v>
      </c>
      <c r="F274" s="20">
        <f t="shared" si="11"/>
        <v>1054.11</v>
      </c>
      <c r="G274" s="21"/>
    </row>
    <row r="275" ht="37" customHeight="1" spans="1:7">
      <c r="A275" s="19"/>
      <c r="B275" s="19">
        <v>816</v>
      </c>
      <c r="C275" s="21" t="s">
        <v>468</v>
      </c>
      <c r="D275" s="20">
        <v>115</v>
      </c>
      <c r="E275" s="20">
        <f t="shared" si="10"/>
        <v>105.34</v>
      </c>
      <c r="F275" s="20">
        <f t="shared" si="11"/>
        <v>98.56</v>
      </c>
      <c r="G275" s="21"/>
    </row>
    <row r="276" ht="37" customHeight="1" spans="1:7">
      <c r="A276" s="19"/>
      <c r="B276" s="19">
        <v>817</v>
      </c>
      <c r="C276" s="21" t="s">
        <v>469</v>
      </c>
      <c r="D276" s="20">
        <v>115</v>
      </c>
      <c r="E276" s="20">
        <f t="shared" si="10"/>
        <v>105.34</v>
      </c>
      <c r="F276" s="20">
        <f t="shared" si="11"/>
        <v>98.56</v>
      </c>
      <c r="G276" s="21"/>
    </row>
    <row r="277" ht="37" customHeight="1" spans="1:7">
      <c r="A277" s="19"/>
      <c r="B277" s="19">
        <v>818</v>
      </c>
      <c r="C277" s="21" t="s">
        <v>470</v>
      </c>
      <c r="D277" s="20">
        <v>166</v>
      </c>
      <c r="E277" s="20">
        <f t="shared" si="10"/>
        <v>152.06</v>
      </c>
      <c r="F277" s="20">
        <f t="shared" si="11"/>
        <v>142.26</v>
      </c>
      <c r="G277" s="21"/>
    </row>
    <row r="278" ht="37" customHeight="1" spans="1:7">
      <c r="A278" s="19"/>
      <c r="B278" s="19">
        <v>819</v>
      </c>
      <c r="C278" s="21" t="s">
        <v>471</v>
      </c>
      <c r="D278" s="20">
        <v>74</v>
      </c>
      <c r="E278" s="20">
        <f t="shared" si="10"/>
        <v>67.78</v>
      </c>
      <c r="F278" s="20">
        <f t="shared" si="11"/>
        <v>63.42</v>
      </c>
      <c r="G278" s="21"/>
    </row>
    <row r="279" ht="37" customHeight="1" spans="1:7">
      <c r="A279" s="19"/>
      <c r="B279" s="19">
        <v>820</v>
      </c>
      <c r="C279" s="21" t="s">
        <v>472</v>
      </c>
      <c r="D279" s="20">
        <v>185</v>
      </c>
      <c r="E279" s="20">
        <f t="shared" si="10"/>
        <v>169.46</v>
      </c>
      <c r="F279" s="20">
        <f t="shared" si="11"/>
        <v>158.55</v>
      </c>
      <c r="G279" s="21"/>
    </row>
    <row r="280" ht="37" customHeight="1" spans="1:7">
      <c r="A280" s="19"/>
      <c r="B280" s="19">
        <v>821</v>
      </c>
      <c r="C280" s="21" t="s">
        <v>473</v>
      </c>
      <c r="D280" s="20">
        <v>74</v>
      </c>
      <c r="E280" s="20">
        <f t="shared" si="10"/>
        <v>67.78</v>
      </c>
      <c r="F280" s="20">
        <f t="shared" si="11"/>
        <v>63.42</v>
      </c>
      <c r="G280" s="21"/>
    </row>
    <row r="281" ht="37" customHeight="1" spans="1:7">
      <c r="A281" s="19"/>
      <c r="B281" s="19">
        <v>822</v>
      </c>
      <c r="C281" s="21" t="s">
        <v>474</v>
      </c>
      <c r="D281" s="20">
        <v>231</v>
      </c>
      <c r="E281" s="20">
        <f t="shared" si="10"/>
        <v>211.6</v>
      </c>
      <c r="F281" s="20">
        <f t="shared" si="11"/>
        <v>197.97</v>
      </c>
      <c r="G281" s="21"/>
    </row>
    <row r="282" ht="37" customHeight="1" spans="1:7">
      <c r="A282" s="19"/>
      <c r="B282" s="19">
        <v>823</v>
      </c>
      <c r="C282" s="21" t="s">
        <v>475</v>
      </c>
      <c r="D282" s="20">
        <v>231</v>
      </c>
      <c r="E282" s="20">
        <f t="shared" si="10"/>
        <v>211.6</v>
      </c>
      <c r="F282" s="20">
        <f t="shared" si="11"/>
        <v>197.97</v>
      </c>
      <c r="G282" s="21"/>
    </row>
    <row r="283" ht="37" customHeight="1" spans="1:7">
      <c r="A283" s="19"/>
      <c r="B283" s="19">
        <v>824</v>
      </c>
      <c r="C283" s="21" t="s">
        <v>476</v>
      </c>
      <c r="D283" s="20">
        <v>115</v>
      </c>
      <c r="E283" s="20">
        <f t="shared" si="10"/>
        <v>105.34</v>
      </c>
      <c r="F283" s="20">
        <f t="shared" si="11"/>
        <v>98.56</v>
      </c>
      <c r="G283" s="21"/>
    </row>
    <row r="284" ht="37" customHeight="1" spans="1:7">
      <c r="A284" s="19"/>
      <c r="B284" s="19">
        <v>825</v>
      </c>
      <c r="C284" s="21" t="s">
        <v>477</v>
      </c>
      <c r="D284" s="20">
        <v>292</v>
      </c>
      <c r="E284" s="20">
        <f t="shared" si="10"/>
        <v>267.47</v>
      </c>
      <c r="F284" s="20">
        <f t="shared" si="11"/>
        <v>250.24</v>
      </c>
      <c r="G284" s="21"/>
    </row>
    <row r="285" ht="37" customHeight="1" spans="1:7">
      <c r="A285" s="19"/>
      <c r="B285" s="19">
        <v>826</v>
      </c>
      <c r="C285" s="21" t="s">
        <v>478</v>
      </c>
      <c r="D285" s="20">
        <v>231</v>
      </c>
      <c r="E285" s="20">
        <f t="shared" si="10"/>
        <v>211.6</v>
      </c>
      <c r="F285" s="20">
        <f t="shared" si="11"/>
        <v>197.97</v>
      </c>
      <c r="G285" s="21"/>
    </row>
    <row r="286" ht="37" customHeight="1" spans="1:7">
      <c r="A286" s="19"/>
      <c r="B286" s="19">
        <v>827</v>
      </c>
      <c r="C286" s="21" t="s">
        <v>479</v>
      </c>
      <c r="D286" s="20">
        <v>738</v>
      </c>
      <c r="E286" s="20">
        <f t="shared" si="10"/>
        <v>676.01</v>
      </c>
      <c r="F286" s="20">
        <f t="shared" si="11"/>
        <v>632.47</v>
      </c>
      <c r="G286" s="29"/>
    </row>
    <row r="287" ht="37" customHeight="1" spans="1:7">
      <c r="A287" s="19"/>
      <c r="B287" s="19">
        <v>828</v>
      </c>
      <c r="C287" s="21" t="s">
        <v>480</v>
      </c>
      <c r="D287" s="20">
        <v>166</v>
      </c>
      <c r="E287" s="20">
        <f t="shared" si="10"/>
        <v>152.06</v>
      </c>
      <c r="F287" s="20">
        <f t="shared" si="11"/>
        <v>142.26</v>
      </c>
      <c r="G287" s="21"/>
    </row>
    <row r="288" ht="37" customHeight="1" spans="1:7">
      <c r="A288" s="19" t="s">
        <v>481</v>
      </c>
      <c r="B288" s="19">
        <v>901</v>
      </c>
      <c r="C288" s="21" t="s">
        <v>482</v>
      </c>
      <c r="D288" s="20">
        <v>185</v>
      </c>
      <c r="E288" s="20">
        <f t="shared" si="10"/>
        <v>169.46</v>
      </c>
      <c r="F288" s="20">
        <f t="shared" si="11"/>
        <v>158.55</v>
      </c>
      <c r="G288" s="21"/>
    </row>
    <row r="289" ht="37" customHeight="1" spans="1:7">
      <c r="A289" s="19"/>
      <c r="B289" s="19">
        <v>902</v>
      </c>
      <c r="C289" s="21" t="s">
        <v>483</v>
      </c>
      <c r="D289" s="20">
        <v>185</v>
      </c>
      <c r="E289" s="20">
        <f t="shared" si="10"/>
        <v>169.46</v>
      </c>
      <c r="F289" s="20">
        <f t="shared" si="11"/>
        <v>158.55</v>
      </c>
      <c r="G289" s="21"/>
    </row>
    <row r="290" ht="37" customHeight="1" spans="1:7">
      <c r="A290" s="19"/>
      <c r="B290" s="19">
        <v>903</v>
      </c>
      <c r="C290" s="21" t="s">
        <v>484</v>
      </c>
      <c r="D290" s="20">
        <v>185</v>
      </c>
      <c r="E290" s="20">
        <f t="shared" si="10"/>
        <v>169.46</v>
      </c>
      <c r="F290" s="20">
        <f t="shared" si="11"/>
        <v>158.55</v>
      </c>
      <c r="G290" s="21"/>
    </row>
    <row r="291" ht="37" customHeight="1" spans="1:7">
      <c r="A291" s="19"/>
      <c r="B291" s="19">
        <v>904</v>
      </c>
      <c r="C291" s="21" t="s">
        <v>485</v>
      </c>
      <c r="D291" s="20">
        <v>185</v>
      </c>
      <c r="E291" s="20">
        <f t="shared" si="10"/>
        <v>169.46</v>
      </c>
      <c r="F291" s="20">
        <f t="shared" si="11"/>
        <v>158.55</v>
      </c>
      <c r="G291" s="21"/>
    </row>
    <row r="292" ht="37" customHeight="1" spans="1:7">
      <c r="A292" s="19"/>
      <c r="B292" s="19">
        <v>905</v>
      </c>
      <c r="C292" s="21" t="s">
        <v>486</v>
      </c>
      <c r="D292" s="20">
        <v>185</v>
      </c>
      <c r="E292" s="20">
        <f t="shared" si="10"/>
        <v>169.46</v>
      </c>
      <c r="F292" s="20">
        <f t="shared" si="11"/>
        <v>158.55</v>
      </c>
      <c r="G292" s="21"/>
    </row>
    <row r="293" ht="37" customHeight="1" spans="1:7">
      <c r="A293" s="19"/>
      <c r="B293" s="19">
        <v>906</v>
      </c>
      <c r="C293" s="21" t="s">
        <v>487</v>
      </c>
      <c r="D293" s="20">
        <v>185</v>
      </c>
      <c r="E293" s="20">
        <f t="shared" si="10"/>
        <v>169.46</v>
      </c>
      <c r="F293" s="20">
        <f t="shared" si="11"/>
        <v>158.55</v>
      </c>
      <c r="G293" s="21"/>
    </row>
    <row r="294" ht="37" customHeight="1" spans="1:7">
      <c r="A294" s="19"/>
      <c r="B294" s="19">
        <v>907</v>
      </c>
      <c r="C294" s="21" t="s">
        <v>488</v>
      </c>
      <c r="D294" s="20">
        <v>28</v>
      </c>
      <c r="E294" s="20">
        <f t="shared" si="10"/>
        <v>25.65</v>
      </c>
      <c r="F294" s="20">
        <f t="shared" si="11"/>
        <v>24</v>
      </c>
      <c r="G294" s="21"/>
    </row>
    <row r="295" ht="37" customHeight="1" spans="1:7">
      <c r="A295" s="19"/>
      <c r="B295" s="19">
        <v>908</v>
      </c>
      <c r="C295" s="21" t="s">
        <v>489</v>
      </c>
      <c r="D295" s="20">
        <v>174</v>
      </c>
      <c r="E295" s="20">
        <f t="shared" si="10"/>
        <v>159.38</v>
      </c>
      <c r="F295" s="20">
        <f t="shared" si="11"/>
        <v>149.12</v>
      </c>
      <c r="G295" s="21"/>
    </row>
    <row r="296" ht="37" customHeight="1" spans="1:7">
      <c r="A296" s="19"/>
      <c r="B296" s="19">
        <v>909</v>
      </c>
      <c r="C296" s="21" t="s">
        <v>490</v>
      </c>
      <c r="D296" s="20">
        <v>174</v>
      </c>
      <c r="E296" s="20">
        <f t="shared" si="10"/>
        <v>159.38</v>
      </c>
      <c r="F296" s="20">
        <f t="shared" si="11"/>
        <v>149.12</v>
      </c>
      <c r="G296" s="21"/>
    </row>
    <row r="297" ht="37" customHeight="1" spans="1:7">
      <c r="A297" s="19"/>
      <c r="B297" s="19">
        <v>910</v>
      </c>
      <c r="C297" s="21" t="s">
        <v>491</v>
      </c>
      <c r="D297" s="20">
        <v>174</v>
      </c>
      <c r="E297" s="20">
        <f t="shared" si="10"/>
        <v>159.38</v>
      </c>
      <c r="F297" s="20">
        <f t="shared" si="11"/>
        <v>149.12</v>
      </c>
      <c r="G297" s="21"/>
    </row>
    <row r="298" ht="37" customHeight="1" spans="1:7">
      <c r="A298" s="19"/>
      <c r="B298" s="19">
        <v>911</v>
      </c>
      <c r="C298" s="21" t="s">
        <v>492</v>
      </c>
      <c r="D298" s="20">
        <v>174</v>
      </c>
      <c r="E298" s="20">
        <f t="shared" si="10"/>
        <v>159.38</v>
      </c>
      <c r="F298" s="20">
        <f t="shared" si="11"/>
        <v>149.12</v>
      </c>
      <c r="G298" s="21"/>
    </row>
    <row r="299" ht="37" customHeight="1" spans="1:7">
      <c r="A299" s="19"/>
      <c r="B299" s="19">
        <v>912</v>
      </c>
      <c r="C299" s="21" t="s">
        <v>493</v>
      </c>
      <c r="D299" s="20">
        <v>174</v>
      </c>
      <c r="E299" s="20">
        <f t="shared" si="10"/>
        <v>159.38</v>
      </c>
      <c r="F299" s="20">
        <f t="shared" si="11"/>
        <v>149.12</v>
      </c>
      <c r="G299" s="21"/>
    </row>
    <row r="300" ht="37" customHeight="1" spans="1:7">
      <c r="A300" s="19"/>
      <c r="B300" s="19">
        <v>913</v>
      </c>
      <c r="C300" s="21" t="s">
        <v>494</v>
      </c>
      <c r="D300" s="20">
        <v>258</v>
      </c>
      <c r="E300" s="20">
        <f t="shared" si="10"/>
        <v>236.33</v>
      </c>
      <c r="F300" s="20">
        <f t="shared" si="11"/>
        <v>221.11</v>
      </c>
      <c r="G300" s="21"/>
    </row>
    <row r="301" ht="37" customHeight="1" spans="1:7">
      <c r="A301" s="19"/>
      <c r="B301" s="19">
        <v>914</v>
      </c>
      <c r="C301" s="21" t="s">
        <v>495</v>
      </c>
      <c r="D301" s="20">
        <v>258</v>
      </c>
      <c r="E301" s="20">
        <f t="shared" si="10"/>
        <v>236.33</v>
      </c>
      <c r="F301" s="20">
        <f t="shared" si="11"/>
        <v>221.11</v>
      </c>
      <c r="G301" s="21"/>
    </row>
    <row r="302" ht="37" customHeight="1" spans="1:7">
      <c r="A302" s="19"/>
      <c r="B302" s="19">
        <v>915</v>
      </c>
      <c r="C302" s="21" t="s">
        <v>496</v>
      </c>
      <c r="D302" s="20">
        <v>258</v>
      </c>
      <c r="E302" s="20">
        <f t="shared" si="10"/>
        <v>236.33</v>
      </c>
      <c r="F302" s="20">
        <f t="shared" si="11"/>
        <v>221.11</v>
      </c>
      <c r="G302" s="21"/>
    </row>
    <row r="303" ht="37" customHeight="1" spans="1:7">
      <c r="A303" s="19"/>
      <c r="B303" s="19">
        <v>916</v>
      </c>
      <c r="C303" s="21" t="s">
        <v>497</v>
      </c>
      <c r="D303" s="20">
        <v>418</v>
      </c>
      <c r="E303" s="20">
        <f t="shared" si="10"/>
        <v>382.89</v>
      </c>
      <c r="F303" s="20">
        <f t="shared" si="11"/>
        <v>358.23</v>
      </c>
      <c r="G303" s="21"/>
    </row>
    <row r="304" ht="37" customHeight="1" spans="1:7">
      <c r="A304" s="19"/>
      <c r="B304" s="19">
        <v>917</v>
      </c>
      <c r="C304" s="21" t="s">
        <v>498</v>
      </c>
      <c r="D304" s="20">
        <v>292</v>
      </c>
      <c r="E304" s="20">
        <f t="shared" si="10"/>
        <v>267.47</v>
      </c>
      <c r="F304" s="20">
        <f t="shared" si="11"/>
        <v>250.24</v>
      </c>
      <c r="G304" s="21"/>
    </row>
    <row r="305" ht="37" customHeight="1" spans="1:7">
      <c r="A305" s="19"/>
      <c r="B305" s="19">
        <v>918</v>
      </c>
      <c r="C305" s="21" t="s">
        <v>499</v>
      </c>
      <c r="D305" s="20">
        <v>174</v>
      </c>
      <c r="E305" s="20">
        <f t="shared" si="10"/>
        <v>159.38</v>
      </c>
      <c r="F305" s="20">
        <f t="shared" si="11"/>
        <v>149.12</v>
      </c>
      <c r="G305" s="21"/>
    </row>
    <row r="306" ht="37" customHeight="1" spans="1:7">
      <c r="A306" s="19"/>
      <c r="B306" s="19">
        <v>919</v>
      </c>
      <c r="C306" s="21" t="s">
        <v>500</v>
      </c>
      <c r="D306" s="20">
        <v>90</v>
      </c>
      <c r="E306" s="20">
        <f t="shared" si="10"/>
        <v>82.44</v>
      </c>
      <c r="F306" s="20">
        <f t="shared" si="11"/>
        <v>77.13</v>
      </c>
      <c r="G306" s="21"/>
    </row>
    <row r="307" ht="37" customHeight="1" spans="1:7">
      <c r="A307" s="19"/>
      <c r="B307" s="19">
        <v>920</v>
      </c>
      <c r="C307" s="21" t="s">
        <v>501</v>
      </c>
      <c r="D307" s="20">
        <v>111</v>
      </c>
      <c r="E307" s="20">
        <f t="shared" si="10"/>
        <v>101.68</v>
      </c>
      <c r="F307" s="20">
        <f t="shared" si="11"/>
        <v>95.13</v>
      </c>
      <c r="G307" s="21"/>
    </row>
    <row r="308" ht="37" customHeight="1" spans="1:7">
      <c r="A308" s="19"/>
      <c r="B308" s="19">
        <v>921</v>
      </c>
      <c r="C308" s="21" t="s">
        <v>502</v>
      </c>
      <c r="D308" s="20">
        <v>258</v>
      </c>
      <c r="E308" s="20">
        <f t="shared" si="10"/>
        <v>236.33</v>
      </c>
      <c r="F308" s="20">
        <f t="shared" si="11"/>
        <v>221.11</v>
      </c>
      <c r="G308" s="21"/>
    </row>
    <row r="309" ht="37" customHeight="1" spans="1:7">
      <c r="A309" s="19"/>
      <c r="B309" s="19">
        <v>922</v>
      </c>
      <c r="C309" s="21" t="s">
        <v>503</v>
      </c>
      <c r="D309" s="20">
        <v>111</v>
      </c>
      <c r="E309" s="20">
        <f t="shared" si="10"/>
        <v>101.68</v>
      </c>
      <c r="F309" s="20">
        <f t="shared" si="11"/>
        <v>95.13</v>
      </c>
      <c r="G309" s="21"/>
    </row>
    <row r="310" ht="37" customHeight="1" spans="1:7">
      <c r="A310" s="19"/>
      <c r="B310" s="19">
        <v>923</v>
      </c>
      <c r="C310" s="21" t="s">
        <v>504</v>
      </c>
      <c r="D310" s="20">
        <v>74</v>
      </c>
      <c r="E310" s="20">
        <f t="shared" si="10"/>
        <v>67.78</v>
      </c>
      <c r="F310" s="20">
        <f t="shared" si="11"/>
        <v>63.42</v>
      </c>
      <c r="G310" s="21"/>
    </row>
    <row r="311" ht="37" customHeight="1" spans="1:7">
      <c r="A311" s="19"/>
      <c r="B311" s="19">
        <v>924</v>
      </c>
      <c r="C311" s="21" t="s">
        <v>505</v>
      </c>
      <c r="D311" s="20">
        <v>111</v>
      </c>
      <c r="E311" s="20">
        <f t="shared" si="10"/>
        <v>101.68</v>
      </c>
      <c r="F311" s="20">
        <f t="shared" si="11"/>
        <v>95.13</v>
      </c>
      <c r="G311" s="21"/>
    </row>
    <row r="312" ht="37" customHeight="1" spans="1:7">
      <c r="A312" s="19"/>
      <c r="B312" s="19">
        <v>925</v>
      </c>
      <c r="C312" s="21" t="s">
        <v>506</v>
      </c>
      <c r="D312" s="20">
        <v>38</v>
      </c>
      <c r="E312" s="20">
        <f t="shared" si="10"/>
        <v>34.81</v>
      </c>
      <c r="F312" s="20">
        <f t="shared" si="11"/>
        <v>32.57</v>
      </c>
      <c r="G312" s="21"/>
    </row>
    <row r="313" ht="37" customHeight="1" spans="1:7">
      <c r="A313" s="19"/>
      <c r="B313" s="19">
        <v>926</v>
      </c>
      <c r="C313" s="21" t="s">
        <v>507</v>
      </c>
      <c r="D313" s="20">
        <v>62</v>
      </c>
      <c r="E313" s="20">
        <f t="shared" si="10"/>
        <v>56.79</v>
      </c>
      <c r="F313" s="20">
        <f t="shared" si="11"/>
        <v>53.13</v>
      </c>
      <c r="G313" s="21"/>
    </row>
    <row r="314" ht="37" customHeight="1" spans="1:7">
      <c r="A314" s="19"/>
      <c r="B314" s="19">
        <v>927</v>
      </c>
      <c r="C314" s="21" t="s">
        <v>508</v>
      </c>
      <c r="D314" s="20">
        <v>62</v>
      </c>
      <c r="E314" s="20">
        <f t="shared" si="10"/>
        <v>56.79</v>
      </c>
      <c r="F314" s="20">
        <f t="shared" si="11"/>
        <v>53.13</v>
      </c>
      <c r="G314" s="21"/>
    </row>
    <row r="315" ht="37" customHeight="1" spans="1:7">
      <c r="A315" s="19"/>
      <c r="B315" s="19">
        <v>928</v>
      </c>
      <c r="C315" s="21" t="s">
        <v>509</v>
      </c>
      <c r="D315" s="20">
        <v>92</v>
      </c>
      <c r="E315" s="20">
        <f t="shared" si="10"/>
        <v>84.27</v>
      </c>
      <c r="F315" s="20">
        <f t="shared" si="11"/>
        <v>78.84</v>
      </c>
      <c r="G315" s="21"/>
    </row>
    <row r="316" ht="37" customHeight="1" spans="1:7">
      <c r="A316" s="19"/>
      <c r="B316" s="19">
        <v>929</v>
      </c>
      <c r="C316" s="21" t="s">
        <v>510</v>
      </c>
      <c r="D316" s="20">
        <v>46</v>
      </c>
      <c r="E316" s="20">
        <f t="shared" si="10"/>
        <v>42.14</v>
      </c>
      <c r="F316" s="20">
        <f t="shared" si="11"/>
        <v>39.42</v>
      </c>
      <c r="G316" s="21"/>
    </row>
    <row r="317" ht="37" customHeight="1" spans="1:7">
      <c r="A317" s="19"/>
      <c r="B317" s="19">
        <v>930</v>
      </c>
      <c r="C317" s="21" t="s">
        <v>511</v>
      </c>
      <c r="D317" s="20">
        <v>138</v>
      </c>
      <c r="E317" s="20">
        <f t="shared" si="10"/>
        <v>126.41</v>
      </c>
      <c r="F317" s="20">
        <f t="shared" si="11"/>
        <v>118.27</v>
      </c>
      <c r="G317" s="21"/>
    </row>
    <row r="318" ht="37" customHeight="1" spans="1:7">
      <c r="A318" s="19"/>
      <c r="B318" s="19">
        <v>931</v>
      </c>
      <c r="C318" s="21" t="s">
        <v>512</v>
      </c>
      <c r="D318" s="20">
        <v>923</v>
      </c>
      <c r="E318" s="20">
        <f t="shared" si="10"/>
        <v>845.47</v>
      </c>
      <c r="F318" s="20">
        <f t="shared" si="11"/>
        <v>791.01</v>
      </c>
      <c r="G318" s="21"/>
    </row>
    <row r="319" ht="37" customHeight="1" spans="1:7">
      <c r="A319" s="19"/>
      <c r="B319" s="19">
        <v>932</v>
      </c>
      <c r="C319" s="21" t="s">
        <v>513</v>
      </c>
      <c r="D319" s="20">
        <v>56</v>
      </c>
      <c r="E319" s="20">
        <f t="shared" si="10"/>
        <v>51.3</v>
      </c>
      <c r="F319" s="20">
        <f t="shared" si="11"/>
        <v>47.99</v>
      </c>
      <c r="G319" s="21"/>
    </row>
    <row r="320" ht="37" customHeight="1" spans="1:7">
      <c r="A320" s="19"/>
      <c r="B320" s="19">
        <v>933</v>
      </c>
      <c r="C320" s="21" t="s">
        <v>514</v>
      </c>
      <c r="D320" s="20">
        <v>138</v>
      </c>
      <c r="E320" s="20">
        <f t="shared" si="10"/>
        <v>126.41</v>
      </c>
      <c r="F320" s="20">
        <f t="shared" si="11"/>
        <v>118.27</v>
      </c>
      <c r="G320" s="21"/>
    </row>
    <row r="321" ht="37" customHeight="1" spans="1:7">
      <c r="A321" s="19"/>
      <c r="B321" s="19">
        <v>934</v>
      </c>
      <c r="C321" s="21" t="s">
        <v>515</v>
      </c>
      <c r="D321" s="20">
        <v>138</v>
      </c>
      <c r="E321" s="20">
        <f t="shared" si="10"/>
        <v>126.41</v>
      </c>
      <c r="F321" s="20">
        <f t="shared" si="11"/>
        <v>118.27</v>
      </c>
      <c r="G321" s="21"/>
    </row>
    <row r="322" ht="37" customHeight="1" spans="1:7">
      <c r="A322" s="19"/>
      <c r="B322" s="19">
        <v>935</v>
      </c>
      <c r="C322" s="21" t="s">
        <v>516</v>
      </c>
      <c r="D322" s="20">
        <v>185</v>
      </c>
      <c r="E322" s="20">
        <f t="shared" si="10"/>
        <v>169.46</v>
      </c>
      <c r="F322" s="20">
        <f t="shared" si="11"/>
        <v>158.55</v>
      </c>
      <c r="G322" s="21"/>
    </row>
    <row r="323" ht="37" customHeight="1" spans="1:7">
      <c r="A323" s="19"/>
      <c r="B323" s="19">
        <v>936</v>
      </c>
      <c r="C323" s="21" t="s">
        <v>517</v>
      </c>
      <c r="D323" s="20">
        <v>74</v>
      </c>
      <c r="E323" s="20">
        <f t="shared" si="10"/>
        <v>67.78</v>
      </c>
      <c r="F323" s="20">
        <f t="shared" si="11"/>
        <v>63.42</v>
      </c>
      <c r="G323" s="21"/>
    </row>
    <row r="324" ht="37" customHeight="1" spans="1:7">
      <c r="A324" s="19"/>
      <c r="B324" s="19">
        <v>937</v>
      </c>
      <c r="C324" s="21" t="s">
        <v>518</v>
      </c>
      <c r="D324" s="20">
        <v>56</v>
      </c>
      <c r="E324" s="20">
        <f t="shared" ref="E324:E343" si="12">D324*0.916</f>
        <v>51.3</v>
      </c>
      <c r="F324" s="20">
        <f t="shared" ref="F324:F343" si="13">D324*0.857</f>
        <v>47.99</v>
      </c>
      <c r="G324" s="21"/>
    </row>
    <row r="325" ht="37" customHeight="1" spans="1:7">
      <c r="A325" s="19"/>
      <c r="B325" s="19">
        <v>938</v>
      </c>
      <c r="C325" s="21" t="s">
        <v>519</v>
      </c>
      <c r="D325" s="20">
        <v>56</v>
      </c>
      <c r="E325" s="20">
        <f t="shared" si="12"/>
        <v>51.3</v>
      </c>
      <c r="F325" s="20">
        <f t="shared" si="13"/>
        <v>47.99</v>
      </c>
      <c r="G325" s="21"/>
    </row>
    <row r="326" ht="37" customHeight="1" spans="1:7">
      <c r="A326" s="19"/>
      <c r="B326" s="19">
        <v>939</v>
      </c>
      <c r="C326" s="21" t="s">
        <v>520</v>
      </c>
      <c r="D326" s="20">
        <v>74</v>
      </c>
      <c r="E326" s="20">
        <f t="shared" si="12"/>
        <v>67.78</v>
      </c>
      <c r="F326" s="20">
        <f t="shared" si="13"/>
        <v>63.42</v>
      </c>
      <c r="G326" s="21"/>
    </row>
    <row r="327" ht="37" customHeight="1" spans="1:7">
      <c r="A327" s="19"/>
      <c r="B327" s="19">
        <v>940</v>
      </c>
      <c r="C327" s="21" t="s">
        <v>521</v>
      </c>
      <c r="D327" s="20">
        <v>56</v>
      </c>
      <c r="E327" s="20">
        <f t="shared" si="12"/>
        <v>51.3</v>
      </c>
      <c r="F327" s="20">
        <f t="shared" si="13"/>
        <v>47.99</v>
      </c>
      <c r="G327" s="21"/>
    </row>
    <row r="328" ht="37" customHeight="1" spans="1:7">
      <c r="A328" s="19"/>
      <c r="B328" s="19">
        <v>941</v>
      </c>
      <c r="C328" s="21" t="s">
        <v>522</v>
      </c>
      <c r="D328" s="20">
        <v>56</v>
      </c>
      <c r="E328" s="20">
        <f t="shared" si="12"/>
        <v>51.3</v>
      </c>
      <c r="F328" s="20">
        <f t="shared" si="13"/>
        <v>47.99</v>
      </c>
      <c r="G328" s="21"/>
    </row>
    <row r="329" ht="37" customHeight="1" spans="1:7">
      <c r="A329" s="19"/>
      <c r="B329" s="19">
        <v>942</v>
      </c>
      <c r="C329" s="21" t="s">
        <v>523</v>
      </c>
      <c r="D329" s="20">
        <v>138</v>
      </c>
      <c r="E329" s="20">
        <f t="shared" si="12"/>
        <v>126.41</v>
      </c>
      <c r="F329" s="20">
        <f t="shared" si="13"/>
        <v>118.27</v>
      </c>
      <c r="G329" s="21"/>
    </row>
    <row r="330" ht="37" customHeight="1" spans="1:7">
      <c r="A330" s="19"/>
      <c r="B330" s="19">
        <v>943</v>
      </c>
      <c r="C330" s="21" t="s">
        <v>524</v>
      </c>
      <c r="D330" s="20">
        <v>185</v>
      </c>
      <c r="E330" s="20">
        <f t="shared" si="12"/>
        <v>169.46</v>
      </c>
      <c r="F330" s="20">
        <f t="shared" si="13"/>
        <v>158.55</v>
      </c>
      <c r="G330" s="21"/>
    </row>
    <row r="331" ht="37" customHeight="1" spans="1:7">
      <c r="A331" s="19"/>
      <c r="B331" s="19">
        <v>944</v>
      </c>
      <c r="C331" s="21" t="s">
        <v>525</v>
      </c>
      <c r="D331" s="20">
        <v>554</v>
      </c>
      <c r="E331" s="20">
        <f t="shared" si="12"/>
        <v>507.46</v>
      </c>
      <c r="F331" s="20">
        <f t="shared" si="13"/>
        <v>474.78</v>
      </c>
      <c r="G331" s="21"/>
    </row>
    <row r="332" ht="37" customHeight="1" spans="1:7">
      <c r="A332" s="19"/>
      <c r="B332" s="19">
        <v>945</v>
      </c>
      <c r="C332" s="21" t="s">
        <v>526</v>
      </c>
      <c r="D332" s="20">
        <v>56</v>
      </c>
      <c r="E332" s="20">
        <f t="shared" si="12"/>
        <v>51.3</v>
      </c>
      <c r="F332" s="20">
        <f t="shared" si="13"/>
        <v>47.99</v>
      </c>
      <c r="G332" s="21"/>
    </row>
    <row r="333" ht="37" customHeight="1" spans="1:7">
      <c r="A333" s="19"/>
      <c r="B333" s="19">
        <v>946</v>
      </c>
      <c r="C333" s="21" t="s">
        <v>527</v>
      </c>
      <c r="D333" s="20">
        <v>138</v>
      </c>
      <c r="E333" s="20">
        <f t="shared" si="12"/>
        <v>126.41</v>
      </c>
      <c r="F333" s="20">
        <f t="shared" si="13"/>
        <v>118.27</v>
      </c>
      <c r="G333" s="21"/>
    </row>
    <row r="334" ht="37" customHeight="1" spans="1:7">
      <c r="A334" s="19"/>
      <c r="B334" s="19">
        <v>947</v>
      </c>
      <c r="C334" s="21" t="s">
        <v>528</v>
      </c>
      <c r="D334" s="20">
        <v>111</v>
      </c>
      <c r="E334" s="20">
        <f t="shared" si="12"/>
        <v>101.68</v>
      </c>
      <c r="F334" s="20">
        <f t="shared" si="13"/>
        <v>95.13</v>
      </c>
      <c r="G334" s="21"/>
    </row>
    <row r="335" ht="37" customHeight="1" spans="1:7">
      <c r="A335" s="19"/>
      <c r="B335" s="19">
        <v>948</v>
      </c>
      <c r="C335" s="21" t="s">
        <v>529</v>
      </c>
      <c r="D335" s="20">
        <v>104</v>
      </c>
      <c r="E335" s="20">
        <f t="shared" si="12"/>
        <v>95.26</v>
      </c>
      <c r="F335" s="20">
        <f t="shared" si="13"/>
        <v>89.13</v>
      </c>
      <c r="G335" s="21"/>
    </row>
    <row r="336" ht="37" customHeight="1" spans="1:7">
      <c r="A336" s="19"/>
      <c r="B336" s="19">
        <v>949</v>
      </c>
      <c r="C336" s="21" t="s">
        <v>530</v>
      </c>
      <c r="D336" s="20">
        <v>299</v>
      </c>
      <c r="E336" s="20">
        <f t="shared" si="12"/>
        <v>273.88</v>
      </c>
      <c r="F336" s="20">
        <f t="shared" si="13"/>
        <v>256.24</v>
      </c>
      <c r="G336" s="21"/>
    </row>
    <row r="337" ht="37" customHeight="1" spans="1:7">
      <c r="A337" s="19"/>
      <c r="B337" s="19">
        <v>950</v>
      </c>
      <c r="C337" s="21" t="s">
        <v>531</v>
      </c>
      <c r="D337" s="20">
        <v>38</v>
      </c>
      <c r="E337" s="20">
        <f t="shared" si="12"/>
        <v>34.81</v>
      </c>
      <c r="F337" s="20">
        <f t="shared" si="13"/>
        <v>32.57</v>
      </c>
      <c r="G337" s="21"/>
    </row>
    <row r="338" ht="37" customHeight="1" spans="1:7">
      <c r="A338" s="19"/>
      <c r="B338" s="19">
        <v>951</v>
      </c>
      <c r="C338" s="21" t="s">
        <v>532</v>
      </c>
      <c r="D338" s="20">
        <v>258</v>
      </c>
      <c r="E338" s="20">
        <f t="shared" si="12"/>
        <v>236.33</v>
      </c>
      <c r="F338" s="20">
        <f t="shared" si="13"/>
        <v>221.11</v>
      </c>
      <c r="G338" s="21"/>
    </row>
    <row r="339" ht="37" customHeight="1" spans="1:7">
      <c r="A339" s="19"/>
      <c r="B339" s="19">
        <v>952</v>
      </c>
      <c r="C339" s="21" t="s">
        <v>533</v>
      </c>
      <c r="D339" s="20">
        <v>74</v>
      </c>
      <c r="E339" s="20">
        <f t="shared" si="12"/>
        <v>67.78</v>
      </c>
      <c r="F339" s="20">
        <f t="shared" si="13"/>
        <v>63.42</v>
      </c>
      <c r="G339" s="21"/>
    </row>
    <row r="340" ht="37" customHeight="1" spans="1:7">
      <c r="A340" s="19"/>
      <c r="B340" s="19">
        <v>953</v>
      </c>
      <c r="C340" s="21" t="s">
        <v>534</v>
      </c>
      <c r="D340" s="20">
        <v>258</v>
      </c>
      <c r="E340" s="20">
        <f t="shared" si="12"/>
        <v>236.33</v>
      </c>
      <c r="F340" s="20">
        <f t="shared" si="13"/>
        <v>221.11</v>
      </c>
      <c r="G340" s="21"/>
    </row>
    <row r="341" ht="37" customHeight="1" spans="1:7">
      <c r="A341" s="19"/>
      <c r="B341" s="19">
        <v>954</v>
      </c>
      <c r="C341" s="21" t="s">
        <v>535</v>
      </c>
      <c r="D341" s="20">
        <v>138</v>
      </c>
      <c r="E341" s="20">
        <f t="shared" si="12"/>
        <v>126.41</v>
      </c>
      <c r="F341" s="20">
        <f t="shared" si="13"/>
        <v>118.27</v>
      </c>
      <c r="G341" s="21"/>
    </row>
    <row r="342" ht="37" customHeight="1" spans="1:7">
      <c r="A342" s="19"/>
      <c r="B342" s="19">
        <v>955</v>
      </c>
      <c r="C342" s="21" t="s">
        <v>536</v>
      </c>
      <c r="D342" s="20">
        <v>166</v>
      </c>
      <c r="E342" s="20">
        <f t="shared" si="12"/>
        <v>152.06</v>
      </c>
      <c r="F342" s="20">
        <f t="shared" si="13"/>
        <v>142.26</v>
      </c>
      <c r="G342" s="21"/>
    </row>
    <row r="343" ht="37" customHeight="1" spans="1:7">
      <c r="A343" s="19"/>
      <c r="B343" s="19">
        <v>956</v>
      </c>
      <c r="C343" s="21" t="s">
        <v>537</v>
      </c>
      <c r="D343" s="20">
        <v>154</v>
      </c>
      <c r="E343" s="20">
        <f t="shared" si="12"/>
        <v>141.06</v>
      </c>
      <c r="F343" s="20">
        <f t="shared" si="13"/>
        <v>131.98</v>
      </c>
      <c r="G343" s="21"/>
    </row>
    <row r="344" ht="37" customHeight="1" spans="1:7">
      <c r="A344" s="19"/>
      <c r="B344" s="19">
        <v>957</v>
      </c>
      <c r="C344" s="21" t="s">
        <v>538</v>
      </c>
      <c r="D344" s="20">
        <v>166</v>
      </c>
      <c r="E344" s="20">
        <f t="shared" ref="E344:E385" si="14">D344*0.916</f>
        <v>152.06</v>
      </c>
      <c r="F344" s="20">
        <f t="shared" ref="F344:F385" si="15">D344*0.857</f>
        <v>142.26</v>
      </c>
      <c r="G344" s="21"/>
    </row>
    <row r="345" ht="37" customHeight="1" spans="1:7">
      <c r="A345" s="19"/>
      <c r="B345" s="19">
        <v>958</v>
      </c>
      <c r="C345" s="21" t="s">
        <v>539</v>
      </c>
      <c r="D345" s="20">
        <v>62</v>
      </c>
      <c r="E345" s="20">
        <f t="shared" si="14"/>
        <v>56.79</v>
      </c>
      <c r="F345" s="20">
        <f t="shared" si="15"/>
        <v>53.13</v>
      </c>
      <c r="G345" s="21"/>
    </row>
    <row r="346" ht="37" customHeight="1" spans="1:7">
      <c r="A346" s="19"/>
      <c r="B346" s="19">
        <v>959</v>
      </c>
      <c r="C346" s="21" t="s">
        <v>540</v>
      </c>
      <c r="D346" s="20">
        <v>46</v>
      </c>
      <c r="E346" s="20">
        <f t="shared" si="14"/>
        <v>42.14</v>
      </c>
      <c r="F346" s="20">
        <f t="shared" si="15"/>
        <v>39.42</v>
      </c>
      <c r="G346" s="21"/>
    </row>
    <row r="347" ht="37" customHeight="1" spans="1:7">
      <c r="A347" s="19"/>
      <c r="B347" s="19">
        <v>960</v>
      </c>
      <c r="C347" s="21" t="s">
        <v>541</v>
      </c>
      <c r="D347" s="20">
        <v>185</v>
      </c>
      <c r="E347" s="20">
        <f t="shared" si="14"/>
        <v>169.46</v>
      </c>
      <c r="F347" s="20">
        <f t="shared" si="15"/>
        <v>158.55</v>
      </c>
      <c r="G347" s="21"/>
    </row>
    <row r="348" ht="37" customHeight="1" spans="1:7">
      <c r="A348" s="19"/>
      <c r="B348" s="19">
        <v>961</v>
      </c>
      <c r="C348" s="21" t="s">
        <v>542</v>
      </c>
      <c r="D348" s="20">
        <v>166</v>
      </c>
      <c r="E348" s="20">
        <f t="shared" si="14"/>
        <v>152.06</v>
      </c>
      <c r="F348" s="20">
        <f t="shared" si="15"/>
        <v>142.26</v>
      </c>
      <c r="G348" s="21"/>
    </row>
    <row r="349" ht="37" customHeight="1" spans="1:7">
      <c r="A349" s="19"/>
      <c r="B349" s="19">
        <v>962</v>
      </c>
      <c r="C349" s="21" t="s">
        <v>543</v>
      </c>
      <c r="D349" s="20">
        <v>46</v>
      </c>
      <c r="E349" s="20">
        <f t="shared" si="14"/>
        <v>42.14</v>
      </c>
      <c r="F349" s="20">
        <f t="shared" si="15"/>
        <v>39.42</v>
      </c>
      <c r="G349" s="21"/>
    </row>
    <row r="350" ht="37" customHeight="1" spans="1:7">
      <c r="A350" s="19"/>
      <c r="B350" s="19">
        <v>963</v>
      </c>
      <c r="C350" s="21" t="s">
        <v>544</v>
      </c>
      <c r="D350" s="20">
        <v>56</v>
      </c>
      <c r="E350" s="20">
        <f t="shared" si="14"/>
        <v>51.3</v>
      </c>
      <c r="F350" s="20">
        <f t="shared" si="15"/>
        <v>47.99</v>
      </c>
      <c r="G350" s="21"/>
    </row>
    <row r="351" ht="37" customHeight="1" spans="1:7">
      <c r="A351" s="19"/>
      <c r="B351" s="19">
        <v>964</v>
      </c>
      <c r="C351" s="21" t="s">
        <v>545</v>
      </c>
      <c r="D351" s="20">
        <v>46</v>
      </c>
      <c r="E351" s="20">
        <f t="shared" si="14"/>
        <v>42.14</v>
      </c>
      <c r="F351" s="20">
        <f t="shared" si="15"/>
        <v>39.42</v>
      </c>
      <c r="G351" s="21"/>
    </row>
    <row r="352" ht="37" customHeight="1" spans="1:7">
      <c r="A352" s="19"/>
      <c r="B352" s="19">
        <v>965</v>
      </c>
      <c r="C352" s="21" t="s">
        <v>546</v>
      </c>
      <c r="D352" s="20">
        <v>56</v>
      </c>
      <c r="E352" s="20">
        <f t="shared" si="14"/>
        <v>51.3</v>
      </c>
      <c r="F352" s="20">
        <f t="shared" si="15"/>
        <v>47.99</v>
      </c>
      <c r="G352" s="21"/>
    </row>
    <row r="353" ht="37" customHeight="1" spans="1:7">
      <c r="A353" s="19"/>
      <c r="B353" s="19">
        <v>966</v>
      </c>
      <c r="C353" s="21" t="s">
        <v>547</v>
      </c>
      <c r="D353" s="20">
        <v>111</v>
      </c>
      <c r="E353" s="20">
        <f t="shared" si="14"/>
        <v>101.68</v>
      </c>
      <c r="F353" s="20">
        <f t="shared" si="15"/>
        <v>95.13</v>
      </c>
      <c r="G353" s="21"/>
    </row>
    <row r="354" ht="37" customHeight="1" spans="1:7">
      <c r="A354" s="19"/>
      <c r="B354" s="19">
        <v>967</v>
      </c>
      <c r="C354" s="21" t="s">
        <v>548</v>
      </c>
      <c r="D354" s="20">
        <v>27</v>
      </c>
      <c r="E354" s="20">
        <f t="shared" si="14"/>
        <v>24.73</v>
      </c>
      <c r="F354" s="20">
        <f t="shared" si="15"/>
        <v>23.14</v>
      </c>
      <c r="G354" s="21"/>
    </row>
    <row r="355" ht="37" customHeight="1" spans="1:7">
      <c r="A355" s="19"/>
      <c r="B355" s="19">
        <v>968</v>
      </c>
      <c r="C355" s="21" t="s">
        <v>549</v>
      </c>
      <c r="D355" s="20">
        <v>27</v>
      </c>
      <c r="E355" s="20">
        <f t="shared" si="14"/>
        <v>24.73</v>
      </c>
      <c r="F355" s="20">
        <f t="shared" si="15"/>
        <v>23.14</v>
      </c>
      <c r="G355" s="21"/>
    </row>
    <row r="356" ht="37" customHeight="1" spans="1:7">
      <c r="A356" s="19"/>
      <c r="B356" s="19">
        <v>969</v>
      </c>
      <c r="C356" s="21" t="s">
        <v>550</v>
      </c>
      <c r="D356" s="20">
        <v>154</v>
      </c>
      <c r="E356" s="20">
        <f t="shared" si="14"/>
        <v>141.06</v>
      </c>
      <c r="F356" s="20">
        <f t="shared" si="15"/>
        <v>131.98</v>
      </c>
      <c r="G356" s="21"/>
    </row>
    <row r="357" ht="37" customHeight="1" spans="1:7">
      <c r="A357" s="19"/>
      <c r="B357" s="19">
        <v>970</v>
      </c>
      <c r="C357" s="21" t="s">
        <v>551</v>
      </c>
      <c r="D357" s="20">
        <v>376</v>
      </c>
      <c r="E357" s="20">
        <f t="shared" si="14"/>
        <v>344.42</v>
      </c>
      <c r="F357" s="20">
        <f t="shared" si="15"/>
        <v>322.23</v>
      </c>
      <c r="G357" s="21"/>
    </row>
    <row r="358" ht="37" customHeight="1" spans="1:7">
      <c r="A358" s="19"/>
      <c r="B358" s="19">
        <v>971</v>
      </c>
      <c r="C358" s="21" t="s">
        <v>552</v>
      </c>
      <c r="D358" s="20">
        <v>269</v>
      </c>
      <c r="E358" s="20">
        <f t="shared" si="14"/>
        <v>246.4</v>
      </c>
      <c r="F358" s="20">
        <f t="shared" si="15"/>
        <v>230.53</v>
      </c>
      <c r="G358" s="21"/>
    </row>
    <row r="359" ht="37" customHeight="1" spans="1:7">
      <c r="A359" s="19"/>
      <c r="B359" s="19">
        <v>972</v>
      </c>
      <c r="C359" s="21" t="s">
        <v>553</v>
      </c>
      <c r="D359" s="20">
        <v>308</v>
      </c>
      <c r="E359" s="20">
        <f t="shared" si="14"/>
        <v>282.13</v>
      </c>
      <c r="F359" s="20">
        <f t="shared" si="15"/>
        <v>263.96</v>
      </c>
      <c r="G359" s="21"/>
    </row>
    <row r="360" ht="37" customHeight="1" spans="1:7">
      <c r="A360" s="19"/>
      <c r="B360" s="19">
        <v>973</v>
      </c>
      <c r="C360" s="21" t="s">
        <v>554</v>
      </c>
      <c r="D360" s="20">
        <v>231</v>
      </c>
      <c r="E360" s="20">
        <f t="shared" si="14"/>
        <v>211.6</v>
      </c>
      <c r="F360" s="20">
        <f t="shared" si="15"/>
        <v>197.97</v>
      </c>
      <c r="G360" s="21"/>
    </row>
    <row r="361" ht="37" customHeight="1" spans="1:7">
      <c r="A361" s="19"/>
      <c r="B361" s="19">
        <v>974</v>
      </c>
      <c r="C361" s="21" t="s">
        <v>555</v>
      </c>
      <c r="D361" s="20">
        <v>154</v>
      </c>
      <c r="E361" s="20">
        <f t="shared" si="14"/>
        <v>141.06</v>
      </c>
      <c r="F361" s="20">
        <f t="shared" si="15"/>
        <v>131.98</v>
      </c>
      <c r="G361" s="21"/>
    </row>
    <row r="362" ht="37" customHeight="1" spans="1:7">
      <c r="A362" s="19"/>
      <c r="B362" s="19">
        <v>975</v>
      </c>
      <c r="C362" s="21" t="s">
        <v>556</v>
      </c>
      <c r="D362" s="20">
        <v>554</v>
      </c>
      <c r="E362" s="20">
        <f t="shared" si="14"/>
        <v>507.46</v>
      </c>
      <c r="F362" s="20">
        <f t="shared" si="15"/>
        <v>474.78</v>
      </c>
      <c r="G362" s="21"/>
    </row>
    <row r="363" ht="37" customHeight="1" spans="1:7">
      <c r="A363" s="19"/>
      <c r="B363" s="19">
        <v>976</v>
      </c>
      <c r="C363" s="21" t="s">
        <v>557</v>
      </c>
      <c r="D363" s="20">
        <v>323</v>
      </c>
      <c r="E363" s="20">
        <f t="shared" si="14"/>
        <v>295.87</v>
      </c>
      <c r="F363" s="20">
        <f t="shared" si="15"/>
        <v>276.81</v>
      </c>
      <c r="G363" s="21"/>
    </row>
    <row r="364" ht="37" customHeight="1" spans="1:7">
      <c r="A364" s="19"/>
      <c r="B364" s="19">
        <v>977</v>
      </c>
      <c r="C364" s="21" t="s">
        <v>558</v>
      </c>
      <c r="D364" s="20">
        <v>185</v>
      </c>
      <c r="E364" s="20">
        <f t="shared" si="14"/>
        <v>169.46</v>
      </c>
      <c r="F364" s="20">
        <f t="shared" si="15"/>
        <v>158.55</v>
      </c>
      <c r="G364" s="21"/>
    </row>
    <row r="365" ht="37" customHeight="1" spans="1:7">
      <c r="A365" s="19"/>
      <c r="B365" s="19">
        <v>978</v>
      </c>
      <c r="C365" s="21" t="s">
        <v>559</v>
      </c>
      <c r="D365" s="20">
        <v>185</v>
      </c>
      <c r="E365" s="20">
        <f t="shared" si="14"/>
        <v>169.46</v>
      </c>
      <c r="F365" s="20">
        <f t="shared" si="15"/>
        <v>158.55</v>
      </c>
      <c r="G365" s="21"/>
    </row>
    <row r="366" ht="37" customHeight="1" spans="1:7">
      <c r="A366" s="19"/>
      <c r="B366" s="19">
        <v>979</v>
      </c>
      <c r="C366" s="21" t="s">
        <v>560</v>
      </c>
      <c r="D366" s="20">
        <v>83</v>
      </c>
      <c r="E366" s="20">
        <f t="shared" si="14"/>
        <v>76.03</v>
      </c>
      <c r="F366" s="20">
        <f t="shared" si="15"/>
        <v>71.13</v>
      </c>
      <c r="G366" s="21"/>
    </row>
    <row r="367" ht="37" customHeight="1" spans="1:7">
      <c r="A367" s="19"/>
      <c r="B367" s="19">
        <v>980</v>
      </c>
      <c r="C367" s="21" t="s">
        <v>561</v>
      </c>
      <c r="D367" s="20">
        <v>111</v>
      </c>
      <c r="E367" s="20">
        <f t="shared" si="14"/>
        <v>101.68</v>
      </c>
      <c r="F367" s="20">
        <f t="shared" si="15"/>
        <v>95.13</v>
      </c>
      <c r="G367" s="21"/>
    </row>
    <row r="368" ht="37" customHeight="1" spans="1:7">
      <c r="A368" s="19"/>
      <c r="B368" s="19">
        <v>981</v>
      </c>
      <c r="C368" s="21" t="s">
        <v>562</v>
      </c>
      <c r="D368" s="20">
        <v>27</v>
      </c>
      <c r="E368" s="20">
        <f t="shared" si="14"/>
        <v>24.73</v>
      </c>
      <c r="F368" s="20">
        <f t="shared" si="15"/>
        <v>23.14</v>
      </c>
      <c r="G368" s="21"/>
    </row>
    <row r="369" ht="37" customHeight="1" spans="1:7">
      <c r="A369" s="19"/>
      <c r="B369" s="19">
        <v>982</v>
      </c>
      <c r="C369" s="21" t="s">
        <v>563</v>
      </c>
      <c r="D369" s="20">
        <v>138</v>
      </c>
      <c r="E369" s="20">
        <f t="shared" si="14"/>
        <v>126.41</v>
      </c>
      <c r="F369" s="20">
        <f t="shared" si="15"/>
        <v>118.27</v>
      </c>
      <c r="G369" s="21"/>
    </row>
    <row r="370" ht="37" customHeight="1" spans="1:7">
      <c r="A370" s="19"/>
      <c r="B370" s="19">
        <v>983</v>
      </c>
      <c r="C370" s="21" t="s">
        <v>564</v>
      </c>
      <c r="D370" s="20">
        <v>185</v>
      </c>
      <c r="E370" s="20">
        <f t="shared" si="14"/>
        <v>169.46</v>
      </c>
      <c r="F370" s="20">
        <f t="shared" si="15"/>
        <v>158.55</v>
      </c>
      <c r="G370" s="21"/>
    </row>
    <row r="371" ht="37" customHeight="1" spans="1:7">
      <c r="A371" s="19"/>
      <c r="B371" s="19">
        <v>984</v>
      </c>
      <c r="C371" s="21" t="s">
        <v>565</v>
      </c>
      <c r="D371" s="20">
        <v>123</v>
      </c>
      <c r="E371" s="20">
        <f t="shared" si="14"/>
        <v>112.67</v>
      </c>
      <c r="F371" s="20">
        <f t="shared" si="15"/>
        <v>105.41</v>
      </c>
      <c r="G371" s="21"/>
    </row>
    <row r="372" ht="37" customHeight="1" spans="1:7">
      <c r="A372" s="19"/>
      <c r="B372" s="19">
        <v>985</v>
      </c>
      <c r="C372" s="21" t="s">
        <v>566</v>
      </c>
      <c r="D372" s="20">
        <v>23</v>
      </c>
      <c r="E372" s="20">
        <f t="shared" si="14"/>
        <v>21.07</v>
      </c>
      <c r="F372" s="20">
        <f t="shared" si="15"/>
        <v>19.71</v>
      </c>
      <c r="G372" s="21"/>
    </row>
    <row r="373" ht="37" customHeight="1" spans="1:7">
      <c r="A373" s="19" t="s">
        <v>567</v>
      </c>
      <c r="B373" s="19">
        <v>1001</v>
      </c>
      <c r="C373" s="21" t="s">
        <v>568</v>
      </c>
      <c r="D373" s="20">
        <v>615</v>
      </c>
      <c r="E373" s="20">
        <f t="shared" si="14"/>
        <v>563.34</v>
      </c>
      <c r="F373" s="20">
        <f t="shared" si="15"/>
        <v>527.06</v>
      </c>
      <c r="G373" s="21"/>
    </row>
    <row r="374" ht="37" customHeight="1" spans="1:7">
      <c r="A374" s="19"/>
      <c r="B374" s="19">
        <v>1002</v>
      </c>
      <c r="C374" s="21" t="s">
        <v>569</v>
      </c>
      <c r="D374" s="20">
        <v>77</v>
      </c>
      <c r="E374" s="20">
        <f t="shared" si="14"/>
        <v>70.53</v>
      </c>
      <c r="F374" s="20">
        <f t="shared" si="15"/>
        <v>65.99</v>
      </c>
      <c r="G374" s="21"/>
    </row>
    <row r="375" ht="37" customHeight="1" spans="1:7">
      <c r="A375" s="19"/>
      <c r="B375" s="19">
        <v>1003</v>
      </c>
      <c r="C375" s="21" t="s">
        <v>570</v>
      </c>
      <c r="D375" s="20">
        <v>269</v>
      </c>
      <c r="E375" s="20">
        <f t="shared" si="14"/>
        <v>246.4</v>
      </c>
      <c r="F375" s="20">
        <f t="shared" si="15"/>
        <v>230.53</v>
      </c>
      <c r="G375" s="21"/>
    </row>
    <row r="376" ht="37" customHeight="1" spans="1:7">
      <c r="A376" s="19"/>
      <c r="B376" s="19">
        <v>1004</v>
      </c>
      <c r="C376" s="21" t="s">
        <v>571</v>
      </c>
      <c r="D376" s="20">
        <v>115</v>
      </c>
      <c r="E376" s="20">
        <f t="shared" si="14"/>
        <v>105.34</v>
      </c>
      <c r="F376" s="20">
        <f t="shared" si="15"/>
        <v>98.56</v>
      </c>
      <c r="G376" s="21"/>
    </row>
    <row r="377" ht="37" customHeight="1" spans="1:7">
      <c r="A377" s="19"/>
      <c r="B377" s="19">
        <v>1005</v>
      </c>
      <c r="C377" s="21" t="s">
        <v>572</v>
      </c>
      <c r="D377" s="20">
        <v>690</v>
      </c>
      <c r="E377" s="20">
        <f t="shared" si="14"/>
        <v>632.04</v>
      </c>
      <c r="F377" s="20">
        <f t="shared" si="15"/>
        <v>591.33</v>
      </c>
      <c r="G377" s="21"/>
    </row>
    <row r="378" ht="37" customHeight="1" spans="1:7">
      <c r="A378" s="19"/>
      <c r="B378" s="19">
        <v>1006</v>
      </c>
      <c r="C378" s="21" t="s">
        <v>573</v>
      </c>
      <c r="D378" s="20">
        <v>62</v>
      </c>
      <c r="E378" s="20">
        <f t="shared" si="14"/>
        <v>56.79</v>
      </c>
      <c r="F378" s="20">
        <f t="shared" si="15"/>
        <v>53.13</v>
      </c>
      <c r="G378" s="21"/>
    </row>
    <row r="379" ht="37" customHeight="1" spans="1:7">
      <c r="A379" s="19"/>
      <c r="B379" s="19">
        <v>1007</v>
      </c>
      <c r="C379" s="21" t="s">
        <v>574</v>
      </c>
      <c r="D379" s="20">
        <v>115</v>
      </c>
      <c r="E379" s="20">
        <f t="shared" si="14"/>
        <v>105.34</v>
      </c>
      <c r="F379" s="20">
        <f t="shared" si="15"/>
        <v>98.56</v>
      </c>
      <c r="G379" s="21"/>
    </row>
    <row r="380" ht="37" customHeight="1" spans="1:7">
      <c r="A380" s="19"/>
      <c r="B380" s="19">
        <v>1008</v>
      </c>
      <c r="C380" s="21" t="s">
        <v>575</v>
      </c>
      <c r="D380" s="20">
        <v>92</v>
      </c>
      <c r="E380" s="20">
        <f t="shared" si="14"/>
        <v>84.27</v>
      </c>
      <c r="F380" s="20">
        <f t="shared" si="15"/>
        <v>78.84</v>
      </c>
      <c r="G380" s="21"/>
    </row>
    <row r="381" ht="37" customHeight="1" spans="1:7">
      <c r="A381" s="19"/>
      <c r="B381" s="19">
        <v>1009</v>
      </c>
      <c r="C381" s="21" t="s">
        <v>576</v>
      </c>
      <c r="D381" s="20">
        <v>265</v>
      </c>
      <c r="E381" s="20">
        <f t="shared" si="14"/>
        <v>242.74</v>
      </c>
      <c r="F381" s="20">
        <f t="shared" si="15"/>
        <v>227.11</v>
      </c>
      <c r="G381" s="21"/>
    </row>
    <row r="382" ht="37" customHeight="1" spans="1:7">
      <c r="A382" s="19"/>
      <c r="B382" s="19">
        <v>1010</v>
      </c>
      <c r="C382" s="21" t="s">
        <v>577</v>
      </c>
      <c r="D382" s="20">
        <v>192</v>
      </c>
      <c r="E382" s="20">
        <f t="shared" si="14"/>
        <v>175.87</v>
      </c>
      <c r="F382" s="20">
        <f t="shared" si="15"/>
        <v>164.54</v>
      </c>
      <c r="G382" s="21"/>
    </row>
    <row r="383" ht="37" customHeight="1" spans="1:7">
      <c r="A383" s="19"/>
      <c r="B383" s="19">
        <v>1011</v>
      </c>
      <c r="C383" s="21" t="s">
        <v>578</v>
      </c>
      <c r="D383" s="20">
        <v>1350</v>
      </c>
      <c r="E383" s="20">
        <f t="shared" si="14"/>
        <v>1236.6</v>
      </c>
      <c r="F383" s="20">
        <f t="shared" si="15"/>
        <v>1156.95</v>
      </c>
      <c r="G383" s="21"/>
    </row>
    <row r="384" ht="37" customHeight="1" spans="1:7">
      <c r="A384" s="19"/>
      <c r="B384" s="19">
        <v>1012</v>
      </c>
      <c r="C384" s="21" t="s">
        <v>579</v>
      </c>
      <c r="D384" s="20">
        <v>346</v>
      </c>
      <c r="E384" s="20">
        <f t="shared" si="14"/>
        <v>316.94</v>
      </c>
      <c r="F384" s="20">
        <f t="shared" si="15"/>
        <v>296.52</v>
      </c>
      <c r="G384" s="21"/>
    </row>
    <row r="385" ht="37" customHeight="1" spans="1:7">
      <c r="A385" s="19"/>
      <c r="B385" s="19">
        <v>1013</v>
      </c>
      <c r="C385" s="21" t="s">
        <v>580</v>
      </c>
      <c r="D385" s="20">
        <v>115</v>
      </c>
      <c r="E385" s="20">
        <f t="shared" si="14"/>
        <v>105.34</v>
      </c>
      <c r="F385" s="20">
        <f t="shared" si="15"/>
        <v>98.56</v>
      </c>
      <c r="G385" s="21"/>
    </row>
    <row r="386" ht="37" customHeight="1" spans="1:7">
      <c r="A386" s="19"/>
      <c r="B386" s="19">
        <v>1014</v>
      </c>
      <c r="C386" s="21" t="s">
        <v>581</v>
      </c>
      <c r="D386" s="20">
        <v>62</v>
      </c>
      <c r="E386" s="20">
        <f t="shared" ref="E386:E449" si="16">D386*0.916</f>
        <v>56.79</v>
      </c>
      <c r="F386" s="20">
        <f t="shared" ref="F386:F449" si="17">D386*0.857</f>
        <v>53.13</v>
      </c>
      <c r="G386" s="21"/>
    </row>
    <row r="387" ht="37" customHeight="1" spans="1:7">
      <c r="A387" s="19"/>
      <c r="B387" s="19">
        <v>1015</v>
      </c>
      <c r="C387" s="21" t="s">
        <v>582</v>
      </c>
      <c r="D387" s="20">
        <v>62</v>
      </c>
      <c r="E387" s="20">
        <f t="shared" si="16"/>
        <v>56.79</v>
      </c>
      <c r="F387" s="20">
        <f t="shared" si="17"/>
        <v>53.13</v>
      </c>
      <c r="G387" s="21"/>
    </row>
    <row r="388" ht="37" customHeight="1" spans="1:7">
      <c r="A388" s="19"/>
      <c r="B388" s="19">
        <v>1016</v>
      </c>
      <c r="C388" s="21" t="s">
        <v>583</v>
      </c>
      <c r="D388" s="20">
        <v>1692</v>
      </c>
      <c r="E388" s="20">
        <f t="shared" si="16"/>
        <v>1549.87</v>
      </c>
      <c r="F388" s="20">
        <f t="shared" si="17"/>
        <v>1450.04</v>
      </c>
      <c r="G388" s="21"/>
    </row>
    <row r="389" ht="37" customHeight="1" spans="1:7">
      <c r="A389" s="19"/>
      <c r="B389" s="19">
        <v>1017</v>
      </c>
      <c r="C389" s="21" t="s">
        <v>584</v>
      </c>
      <c r="D389" s="20">
        <v>923</v>
      </c>
      <c r="E389" s="20">
        <f t="shared" si="16"/>
        <v>845.47</v>
      </c>
      <c r="F389" s="20">
        <f t="shared" si="17"/>
        <v>791.01</v>
      </c>
      <c r="G389" s="21"/>
    </row>
    <row r="390" ht="37" customHeight="1" spans="1:7">
      <c r="A390" s="19"/>
      <c r="B390" s="19">
        <v>1018</v>
      </c>
      <c r="C390" s="21" t="s">
        <v>585</v>
      </c>
      <c r="D390" s="20">
        <v>115</v>
      </c>
      <c r="E390" s="20">
        <f t="shared" si="16"/>
        <v>105.34</v>
      </c>
      <c r="F390" s="20">
        <f t="shared" si="17"/>
        <v>98.56</v>
      </c>
      <c r="G390" s="21"/>
    </row>
    <row r="391" ht="37" customHeight="1" spans="1:7">
      <c r="A391" s="19"/>
      <c r="B391" s="19">
        <v>1019</v>
      </c>
      <c r="C391" s="21" t="s">
        <v>586</v>
      </c>
      <c r="D391" s="20">
        <v>115</v>
      </c>
      <c r="E391" s="20">
        <f t="shared" si="16"/>
        <v>105.34</v>
      </c>
      <c r="F391" s="20">
        <f t="shared" si="17"/>
        <v>98.56</v>
      </c>
      <c r="G391" s="21"/>
    </row>
    <row r="392" ht="37" customHeight="1" spans="1:7">
      <c r="A392" s="19"/>
      <c r="B392" s="19">
        <v>1020</v>
      </c>
      <c r="C392" s="21" t="s">
        <v>587</v>
      </c>
      <c r="D392" s="20">
        <v>62</v>
      </c>
      <c r="E392" s="20">
        <f t="shared" si="16"/>
        <v>56.79</v>
      </c>
      <c r="F392" s="20">
        <f t="shared" si="17"/>
        <v>53.13</v>
      </c>
      <c r="G392" s="21"/>
    </row>
    <row r="393" ht="37" customHeight="1" spans="1:7">
      <c r="A393" s="19"/>
      <c r="B393" s="19">
        <v>1021</v>
      </c>
      <c r="C393" s="21" t="s">
        <v>588</v>
      </c>
      <c r="D393" s="20">
        <v>115</v>
      </c>
      <c r="E393" s="20">
        <f t="shared" si="16"/>
        <v>105.34</v>
      </c>
      <c r="F393" s="20">
        <f t="shared" si="17"/>
        <v>98.56</v>
      </c>
      <c r="G393" s="21"/>
    </row>
    <row r="394" ht="37" customHeight="1" spans="1:7">
      <c r="A394" s="19"/>
      <c r="B394" s="19">
        <v>1022</v>
      </c>
      <c r="C394" s="21" t="s">
        <v>589</v>
      </c>
      <c r="D394" s="20">
        <v>138</v>
      </c>
      <c r="E394" s="20">
        <f t="shared" si="16"/>
        <v>126.41</v>
      </c>
      <c r="F394" s="20">
        <f t="shared" si="17"/>
        <v>118.27</v>
      </c>
      <c r="G394" s="21"/>
    </row>
    <row r="395" ht="37" customHeight="1" spans="1:7">
      <c r="A395" s="19"/>
      <c r="B395" s="19">
        <v>1023</v>
      </c>
      <c r="C395" s="21" t="s">
        <v>590</v>
      </c>
      <c r="D395" s="20">
        <v>115</v>
      </c>
      <c r="E395" s="20">
        <f t="shared" si="16"/>
        <v>105.34</v>
      </c>
      <c r="F395" s="20">
        <f t="shared" si="17"/>
        <v>98.56</v>
      </c>
      <c r="G395" s="21"/>
    </row>
    <row r="396" ht="37" customHeight="1" spans="1:7">
      <c r="A396" s="19"/>
      <c r="B396" s="19">
        <v>1024</v>
      </c>
      <c r="C396" s="21" t="s">
        <v>591</v>
      </c>
      <c r="D396" s="20">
        <v>138</v>
      </c>
      <c r="E396" s="20">
        <f t="shared" si="16"/>
        <v>126.41</v>
      </c>
      <c r="F396" s="20">
        <f t="shared" si="17"/>
        <v>118.27</v>
      </c>
      <c r="G396" s="21"/>
    </row>
    <row r="397" ht="37" customHeight="1" spans="1:7">
      <c r="A397" s="19"/>
      <c r="B397" s="19">
        <v>1025</v>
      </c>
      <c r="C397" s="21" t="s">
        <v>592</v>
      </c>
      <c r="D397" s="20">
        <v>138</v>
      </c>
      <c r="E397" s="20">
        <f t="shared" si="16"/>
        <v>126.41</v>
      </c>
      <c r="F397" s="20">
        <f t="shared" si="17"/>
        <v>118.27</v>
      </c>
      <c r="G397" s="21"/>
    </row>
    <row r="398" ht="37" customHeight="1" spans="1:7">
      <c r="A398" s="19"/>
      <c r="B398" s="19">
        <v>1026</v>
      </c>
      <c r="C398" s="21" t="s">
        <v>593</v>
      </c>
      <c r="D398" s="20">
        <v>154</v>
      </c>
      <c r="E398" s="20">
        <f t="shared" si="16"/>
        <v>141.06</v>
      </c>
      <c r="F398" s="20">
        <f t="shared" si="17"/>
        <v>131.98</v>
      </c>
      <c r="G398" s="21"/>
    </row>
    <row r="399" ht="37" customHeight="1" spans="1:7">
      <c r="A399" s="19"/>
      <c r="B399" s="19">
        <v>1027</v>
      </c>
      <c r="C399" s="21" t="s">
        <v>594</v>
      </c>
      <c r="D399" s="20">
        <v>154</v>
      </c>
      <c r="E399" s="20">
        <f t="shared" si="16"/>
        <v>141.06</v>
      </c>
      <c r="F399" s="20">
        <f t="shared" si="17"/>
        <v>131.98</v>
      </c>
      <c r="G399" s="21"/>
    </row>
    <row r="400" ht="37" customHeight="1" spans="1:7">
      <c r="A400" s="19"/>
      <c r="B400" s="19">
        <v>1028</v>
      </c>
      <c r="C400" s="21" t="s">
        <v>595</v>
      </c>
      <c r="D400" s="20">
        <v>115</v>
      </c>
      <c r="E400" s="20">
        <f t="shared" si="16"/>
        <v>105.34</v>
      </c>
      <c r="F400" s="20">
        <f t="shared" si="17"/>
        <v>98.56</v>
      </c>
      <c r="G400" s="21"/>
    </row>
    <row r="401" ht="37" customHeight="1" spans="1:7">
      <c r="A401" s="19"/>
      <c r="B401" s="19">
        <v>1029</v>
      </c>
      <c r="C401" s="21" t="s">
        <v>596</v>
      </c>
      <c r="D401" s="20">
        <v>385</v>
      </c>
      <c r="E401" s="20">
        <f t="shared" si="16"/>
        <v>352.66</v>
      </c>
      <c r="F401" s="20">
        <f t="shared" si="17"/>
        <v>329.95</v>
      </c>
      <c r="G401" s="21"/>
    </row>
    <row r="402" ht="37" customHeight="1" spans="1:7">
      <c r="A402" s="19"/>
      <c r="B402" s="19">
        <v>1030</v>
      </c>
      <c r="C402" s="21" t="s">
        <v>597</v>
      </c>
      <c r="D402" s="20">
        <v>46</v>
      </c>
      <c r="E402" s="20">
        <f t="shared" si="16"/>
        <v>42.14</v>
      </c>
      <c r="F402" s="20">
        <f t="shared" si="17"/>
        <v>39.42</v>
      </c>
      <c r="G402" s="21"/>
    </row>
    <row r="403" ht="37" customHeight="1" spans="1:7">
      <c r="A403" s="19"/>
      <c r="B403" s="19">
        <v>1031</v>
      </c>
      <c r="C403" s="21" t="s">
        <v>598</v>
      </c>
      <c r="D403" s="20">
        <v>231</v>
      </c>
      <c r="E403" s="20">
        <f t="shared" si="16"/>
        <v>211.6</v>
      </c>
      <c r="F403" s="20">
        <f t="shared" si="17"/>
        <v>197.97</v>
      </c>
      <c r="G403" s="21"/>
    </row>
    <row r="404" ht="37" customHeight="1" spans="1:7">
      <c r="A404" s="19"/>
      <c r="B404" s="19">
        <v>1032</v>
      </c>
      <c r="C404" s="21" t="s">
        <v>599</v>
      </c>
      <c r="D404" s="20">
        <v>385</v>
      </c>
      <c r="E404" s="20">
        <f t="shared" si="16"/>
        <v>352.66</v>
      </c>
      <c r="F404" s="20">
        <f t="shared" si="17"/>
        <v>329.95</v>
      </c>
      <c r="G404" s="21"/>
    </row>
    <row r="405" ht="37" customHeight="1" spans="1:7">
      <c r="A405" s="19"/>
      <c r="B405" s="19">
        <v>1033</v>
      </c>
      <c r="C405" s="21" t="s">
        <v>600</v>
      </c>
      <c r="D405" s="20">
        <v>115</v>
      </c>
      <c r="E405" s="20">
        <f t="shared" si="16"/>
        <v>105.34</v>
      </c>
      <c r="F405" s="20">
        <f t="shared" si="17"/>
        <v>98.56</v>
      </c>
      <c r="G405" s="21"/>
    </row>
    <row r="406" ht="37" customHeight="1" spans="1:7">
      <c r="A406" s="19"/>
      <c r="B406" s="19">
        <v>1034</v>
      </c>
      <c r="C406" s="21" t="s">
        <v>601</v>
      </c>
      <c r="D406" s="20">
        <v>62</v>
      </c>
      <c r="E406" s="20">
        <f t="shared" si="16"/>
        <v>56.79</v>
      </c>
      <c r="F406" s="20">
        <f t="shared" si="17"/>
        <v>53.13</v>
      </c>
      <c r="G406" s="21"/>
    </row>
    <row r="407" ht="37" customHeight="1" spans="1:7">
      <c r="A407" s="19"/>
      <c r="B407" s="19">
        <v>1035</v>
      </c>
      <c r="C407" s="21" t="s">
        <v>602</v>
      </c>
      <c r="D407" s="20">
        <v>138</v>
      </c>
      <c r="E407" s="20">
        <f t="shared" si="16"/>
        <v>126.41</v>
      </c>
      <c r="F407" s="20">
        <f t="shared" si="17"/>
        <v>118.27</v>
      </c>
      <c r="G407" s="21"/>
    </row>
    <row r="408" ht="37" customHeight="1" spans="1:7">
      <c r="A408" s="19"/>
      <c r="B408" s="19">
        <v>1036</v>
      </c>
      <c r="C408" s="21" t="s">
        <v>603</v>
      </c>
      <c r="D408" s="20">
        <v>115</v>
      </c>
      <c r="E408" s="20">
        <f t="shared" si="16"/>
        <v>105.34</v>
      </c>
      <c r="F408" s="20">
        <f t="shared" si="17"/>
        <v>98.56</v>
      </c>
      <c r="G408" s="21"/>
    </row>
    <row r="409" ht="37" customHeight="1" spans="1:7">
      <c r="A409" s="19"/>
      <c r="B409" s="19">
        <v>1037</v>
      </c>
      <c r="C409" s="21" t="s">
        <v>604</v>
      </c>
      <c r="D409" s="20">
        <v>1154</v>
      </c>
      <c r="E409" s="20">
        <f t="shared" si="16"/>
        <v>1057.06</v>
      </c>
      <c r="F409" s="20">
        <f t="shared" si="17"/>
        <v>988.98</v>
      </c>
      <c r="G409" s="21"/>
    </row>
    <row r="410" ht="37" customHeight="1" spans="1:7">
      <c r="A410" s="19"/>
      <c r="B410" s="19">
        <v>1038</v>
      </c>
      <c r="C410" s="21" t="s">
        <v>605</v>
      </c>
      <c r="D410" s="20">
        <v>462</v>
      </c>
      <c r="E410" s="20">
        <f t="shared" si="16"/>
        <v>423.19</v>
      </c>
      <c r="F410" s="20">
        <f t="shared" si="17"/>
        <v>395.93</v>
      </c>
      <c r="G410" s="21"/>
    </row>
    <row r="411" ht="37" customHeight="1" spans="1:7">
      <c r="A411" s="19"/>
      <c r="B411" s="19">
        <v>1039</v>
      </c>
      <c r="C411" s="21" t="s">
        <v>606</v>
      </c>
      <c r="D411" s="20">
        <v>1538</v>
      </c>
      <c r="E411" s="20">
        <f t="shared" si="16"/>
        <v>1408.81</v>
      </c>
      <c r="F411" s="20">
        <f t="shared" si="17"/>
        <v>1318.07</v>
      </c>
      <c r="G411" s="21"/>
    </row>
    <row r="412" ht="37" customHeight="1" spans="1:7">
      <c r="A412" s="19"/>
      <c r="B412" s="19">
        <v>1040</v>
      </c>
      <c r="C412" s="21" t="s">
        <v>607</v>
      </c>
      <c r="D412" s="20">
        <v>192</v>
      </c>
      <c r="E412" s="20">
        <f t="shared" si="16"/>
        <v>175.87</v>
      </c>
      <c r="F412" s="20">
        <f t="shared" si="17"/>
        <v>164.54</v>
      </c>
      <c r="G412" s="21"/>
    </row>
    <row r="413" ht="37" customHeight="1" spans="1:7">
      <c r="A413" s="19"/>
      <c r="B413" s="19">
        <v>1041</v>
      </c>
      <c r="C413" s="21" t="s">
        <v>608</v>
      </c>
      <c r="D413" s="20">
        <v>115</v>
      </c>
      <c r="E413" s="20">
        <f t="shared" si="16"/>
        <v>105.34</v>
      </c>
      <c r="F413" s="20">
        <f t="shared" si="17"/>
        <v>98.56</v>
      </c>
      <c r="G413" s="21"/>
    </row>
    <row r="414" ht="37" customHeight="1" spans="1:7">
      <c r="A414" s="19"/>
      <c r="B414" s="19">
        <v>1042</v>
      </c>
      <c r="C414" s="21" t="s">
        <v>609</v>
      </c>
      <c r="D414" s="20">
        <v>23</v>
      </c>
      <c r="E414" s="20">
        <f t="shared" si="16"/>
        <v>21.07</v>
      </c>
      <c r="F414" s="20">
        <f t="shared" si="17"/>
        <v>19.71</v>
      </c>
      <c r="G414" s="21"/>
    </row>
    <row r="415" ht="37" customHeight="1" spans="1:7">
      <c r="A415" s="19"/>
      <c r="B415" s="19">
        <v>1043</v>
      </c>
      <c r="C415" s="21" t="s">
        <v>610</v>
      </c>
      <c r="D415" s="20">
        <v>77</v>
      </c>
      <c r="E415" s="20">
        <f t="shared" si="16"/>
        <v>70.53</v>
      </c>
      <c r="F415" s="20">
        <f t="shared" si="17"/>
        <v>65.99</v>
      </c>
      <c r="G415" s="21"/>
    </row>
    <row r="416" ht="37" customHeight="1" spans="1:7">
      <c r="A416" s="19"/>
      <c r="B416" s="19">
        <v>1044</v>
      </c>
      <c r="C416" s="21" t="s">
        <v>611</v>
      </c>
      <c r="D416" s="20">
        <v>138</v>
      </c>
      <c r="E416" s="20">
        <f t="shared" si="16"/>
        <v>126.41</v>
      </c>
      <c r="F416" s="20">
        <f t="shared" si="17"/>
        <v>118.27</v>
      </c>
      <c r="G416" s="21"/>
    </row>
    <row r="417" ht="37" customHeight="1" spans="1:7">
      <c r="A417" s="19"/>
      <c r="B417" s="19">
        <v>1045</v>
      </c>
      <c r="C417" s="21" t="s">
        <v>612</v>
      </c>
      <c r="D417" s="20">
        <v>31</v>
      </c>
      <c r="E417" s="20">
        <f t="shared" si="16"/>
        <v>28.4</v>
      </c>
      <c r="F417" s="20">
        <f t="shared" si="17"/>
        <v>26.57</v>
      </c>
      <c r="G417" s="21"/>
    </row>
    <row r="418" ht="37" customHeight="1" spans="1:7">
      <c r="A418" s="19"/>
      <c r="B418" s="19">
        <v>1046</v>
      </c>
      <c r="C418" s="21" t="s">
        <v>613</v>
      </c>
      <c r="D418" s="20">
        <v>138</v>
      </c>
      <c r="E418" s="20">
        <f t="shared" si="16"/>
        <v>126.41</v>
      </c>
      <c r="F418" s="20">
        <f t="shared" si="17"/>
        <v>118.27</v>
      </c>
      <c r="G418" s="21"/>
    </row>
    <row r="419" ht="37" customHeight="1" spans="1:7">
      <c r="A419" s="19"/>
      <c r="B419" s="19">
        <v>1047</v>
      </c>
      <c r="C419" s="21" t="s">
        <v>614</v>
      </c>
      <c r="D419" s="20">
        <v>77</v>
      </c>
      <c r="E419" s="20">
        <f t="shared" si="16"/>
        <v>70.53</v>
      </c>
      <c r="F419" s="20">
        <f t="shared" si="17"/>
        <v>65.99</v>
      </c>
      <c r="G419" s="21"/>
    </row>
    <row r="420" ht="37" customHeight="1" spans="1:7">
      <c r="A420" s="19"/>
      <c r="B420" s="19">
        <v>1048</v>
      </c>
      <c r="C420" s="21" t="s">
        <v>615</v>
      </c>
      <c r="D420" s="20">
        <v>77</v>
      </c>
      <c r="E420" s="20">
        <f t="shared" si="16"/>
        <v>70.53</v>
      </c>
      <c r="F420" s="20">
        <f t="shared" si="17"/>
        <v>65.99</v>
      </c>
      <c r="G420" s="21"/>
    </row>
    <row r="421" ht="37" customHeight="1" spans="1:7">
      <c r="A421" s="19"/>
      <c r="B421" s="19">
        <v>1049</v>
      </c>
      <c r="C421" s="21" t="s">
        <v>616</v>
      </c>
      <c r="D421" s="20">
        <v>346</v>
      </c>
      <c r="E421" s="20">
        <f t="shared" si="16"/>
        <v>316.94</v>
      </c>
      <c r="F421" s="20">
        <f t="shared" si="17"/>
        <v>296.52</v>
      </c>
      <c r="G421" s="21"/>
    </row>
    <row r="422" ht="37" customHeight="1" spans="1:7">
      <c r="A422" s="19"/>
      <c r="B422" s="19">
        <v>1050</v>
      </c>
      <c r="C422" s="21" t="s">
        <v>617</v>
      </c>
      <c r="D422" s="20">
        <v>192</v>
      </c>
      <c r="E422" s="20">
        <f t="shared" si="16"/>
        <v>175.87</v>
      </c>
      <c r="F422" s="20">
        <f t="shared" si="17"/>
        <v>164.54</v>
      </c>
      <c r="G422" s="21"/>
    </row>
    <row r="423" ht="37" customHeight="1" spans="1:7">
      <c r="A423" s="19"/>
      <c r="B423" s="19">
        <v>1051</v>
      </c>
      <c r="C423" s="21" t="s">
        <v>618</v>
      </c>
      <c r="D423" s="20">
        <v>500</v>
      </c>
      <c r="E423" s="20">
        <f t="shared" si="16"/>
        <v>458</v>
      </c>
      <c r="F423" s="20">
        <f t="shared" si="17"/>
        <v>428.5</v>
      </c>
      <c r="G423" s="21"/>
    </row>
    <row r="424" ht="37" customHeight="1" spans="1:7">
      <c r="A424" s="19"/>
      <c r="B424" s="19">
        <v>1052</v>
      </c>
      <c r="C424" s="21" t="s">
        <v>619</v>
      </c>
      <c r="D424" s="20">
        <v>115</v>
      </c>
      <c r="E424" s="20">
        <f t="shared" si="16"/>
        <v>105.34</v>
      </c>
      <c r="F424" s="20">
        <f t="shared" si="17"/>
        <v>98.56</v>
      </c>
      <c r="G424" s="21"/>
    </row>
    <row r="425" ht="37" customHeight="1" spans="1:7">
      <c r="A425" s="19"/>
      <c r="B425" s="19">
        <v>1053</v>
      </c>
      <c r="C425" s="21" t="s">
        <v>620</v>
      </c>
      <c r="D425" s="20">
        <v>154</v>
      </c>
      <c r="E425" s="20">
        <f t="shared" si="16"/>
        <v>141.06</v>
      </c>
      <c r="F425" s="20">
        <f t="shared" si="17"/>
        <v>131.98</v>
      </c>
      <c r="G425" s="21"/>
    </row>
    <row r="426" ht="37" customHeight="1" spans="1:7">
      <c r="A426" s="19"/>
      <c r="B426" s="19">
        <v>1054</v>
      </c>
      <c r="C426" s="21" t="s">
        <v>621</v>
      </c>
      <c r="D426" s="20">
        <v>115</v>
      </c>
      <c r="E426" s="20">
        <f t="shared" si="16"/>
        <v>105.34</v>
      </c>
      <c r="F426" s="20">
        <f t="shared" si="17"/>
        <v>98.56</v>
      </c>
      <c r="G426" s="21"/>
    </row>
    <row r="427" ht="37" customHeight="1" spans="1:7">
      <c r="A427" s="19"/>
      <c r="B427" s="19">
        <v>1055</v>
      </c>
      <c r="C427" s="21" t="s">
        <v>622</v>
      </c>
      <c r="D427" s="20">
        <v>31</v>
      </c>
      <c r="E427" s="20">
        <f t="shared" si="16"/>
        <v>28.4</v>
      </c>
      <c r="F427" s="20">
        <f t="shared" si="17"/>
        <v>26.57</v>
      </c>
      <c r="G427" s="21"/>
    </row>
    <row r="428" ht="37" customHeight="1" spans="1:7">
      <c r="A428" s="19"/>
      <c r="B428" s="19">
        <v>1056</v>
      </c>
      <c r="C428" s="21" t="s">
        <v>623</v>
      </c>
      <c r="D428" s="20">
        <v>31</v>
      </c>
      <c r="E428" s="20">
        <f t="shared" si="16"/>
        <v>28.4</v>
      </c>
      <c r="F428" s="20">
        <f t="shared" si="17"/>
        <v>26.57</v>
      </c>
      <c r="G428" s="21"/>
    </row>
    <row r="429" ht="37" customHeight="1" spans="1:7">
      <c r="A429" s="19"/>
      <c r="B429" s="19">
        <v>1057</v>
      </c>
      <c r="C429" s="21" t="s">
        <v>624</v>
      </c>
      <c r="D429" s="20">
        <v>192</v>
      </c>
      <c r="E429" s="20">
        <f t="shared" si="16"/>
        <v>175.87</v>
      </c>
      <c r="F429" s="20">
        <f t="shared" si="17"/>
        <v>164.54</v>
      </c>
      <c r="G429" s="21"/>
    </row>
    <row r="430" ht="37" customHeight="1" spans="1:7">
      <c r="A430" s="19"/>
      <c r="B430" s="19">
        <v>1058</v>
      </c>
      <c r="C430" s="21" t="s">
        <v>625</v>
      </c>
      <c r="D430" s="20">
        <v>192</v>
      </c>
      <c r="E430" s="20">
        <f t="shared" si="16"/>
        <v>175.87</v>
      </c>
      <c r="F430" s="20">
        <f t="shared" si="17"/>
        <v>164.54</v>
      </c>
      <c r="G430" s="21"/>
    </row>
    <row r="431" ht="37" customHeight="1" spans="1:7">
      <c r="A431" s="19"/>
      <c r="B431" s="19">
        <v>1059</v>
      </c>
      <c r="C431" s="21" t="s">
        <v>626</v>
      </c>
      <c r="D431" s="20">
        <v>154</v>
      </c>
      <c r="E431" s="20">
        <f t="shared" si="16"/>
        <v>141.06</v>
      </c>
      <c r="F431" s="20">
        <f t="shared" si="17"/>
        <v>131.98</v>
      </c>
      <c r="G431" s="21"/>
    </row>
    <row r="432" ht="37" customHeight="1" spans="1:7">
      <c r="A432" s="19"/>
      <c r="B432" s="19">
        <v>1060</v>
      </c>
      <c r="C432" s="21" t="s">
        <v>627</v>
      </c>
      <c r="D432" s="20">
        <v>154</v>
      </c>
      <c r="E432" s="20">
        <f t="shared" si="16"/>
        <v>141.06</v>
      </c>
      <c r="F432" s="20">
        <f t="shared" si="17"/>
        <v>131.98</v>
      </c>
      <c r="G432" s="21"/>
    </row>
    <row r="433" ht="37" customHeight="1" spans="1:7">
      <c r="A433" s="19"/>
      <c r="B433" s="19">
        <v>1061</v>
      </c>
      <c r="C433" s="21" t="s">
        <v>628</v>
      </c>
      <c r="D433" s="20">
        <v>615</v>
      </c>
      <c r="E433" s="20">
        <f t="shared" si="16"/>
        <v>563.34</v>
      </c>
      <c r="F433" s="20">
        <f t="shared" si="17"/>
        <v>527.06</v>
      </c>
      <c r="G433" s="21"/>
    </row>
    <row r="434" ht="37" customHeight="1" spans="1:7">
      <c r="A434" s="19"/>
      <c r="B434" s="19">
        <v>1062</v>
      </c>
      <c r="C434" s="21" t="s">
        <v>629</v>
      </c>
      <c r="D434" s="20">
        <v>615</v>
      </c>
      <c r="E434" s="20">
        <f t="shared" si="16"/>
        <v>563.34</v>
      </c>
      <c r="F434" s="20">
        <f t="shared" si="17"/>
        <v>527.06</v>
      </c>
      <c r="G434" s="21"/>
    </row>
    <row r="435" ht="37" customHeight="1" spans="1:7">
      <c r="A435" s="19"/>
      <c r="B435" s="19">
        <v>1063</v>
      </c>
      <c r="C435" s="21" t="s">
        <v>630</v>
      </c>
      <c r="D435" s="20">
        <v>138</v>
      </c>
      <c r="E435" s="20">
        <f t="shared" si="16"/>
        <v>126.41</v>
      </c>
      <c r="F435" s="20">
        <f t="shared" si="17"/>
        <v>118.27</v>
      </c>
      <c r="G435" s="21"/>
    </row>
    <row r="436" ht="37" customHeight="1" spans="1:7">
      <c r="A436" s="19"/>
      <c r="B436" s="19">
        <v>1064</v>
      </c>
      <c r="C436" s="21" t="s">
        <v>631</v>
      </c>
      <c r="D436" s="20">
        <v>92</v>
      </c>
      <c r="E436" s="20">
        <f t="shared" si="16"/>
        <v>84.27</v>
      </c>
      <c r="F436" s="20">
        <f t="shared" si="17"/>
        <v>78.84</v>
      </c>
      <c r="G436" s="21"/>
    </row>
    <row r="437" ht="37" customHeight="1" spans="1:7">
      <c r="A437" s="19"/>
      <c r="B437" s="19">
        <v>1065</v>
      </c>
      <c r="C437" s="21" t="s">
        <v>632</v>
      </c>
      <c r="D437" s="20">
        <v>162</v>
      </c>
      <c r="E437" s="20">
        <f t="shared" si="16"/>
        <v>148.39</v>
      </c>
      <c r="F437" s="20">
        <f t="shared" si="17"/>
        <v>138.83</v>
      </c>
      <c r="G437" s="21"/>
    </row>
    <row r="438" ht="37" customHeight="1" spans="1:7">
      <c r="A438" s="19"/>
      <c r="B438" s="19">
        <v>1066</v>
      </c>
      <c r="C438" s="21" t="s">
        <v>633</v>
      </c>
      <c r="D438" s="20">
        <v>92</v>
      </c>
      <c r="E438" s="20">
        <f t="shared" si="16"/>
        <v>84.27</v>
      </c>
      <c r="F438" s="20">
        <f t="shared" si="17"/>
        <v>78.84</v>
      </c>
      <c r="G438" s="21"/>
    </row>
    <row r="439" ht="37" customHeight="1" spans="1:7">
      <c r="A439" s="19"/>
      <c r="B439" s="19">
        <v>1067</v>
      </c>
      <c r="C439" s="21" t="s">
        <v>634</v>
      </c>
      <c r="D439" s="20">
        <v>269</v>
      </c>
      <c r="E439" s="20">
        <f t="shared" si="16"/>
        <v>246.4</v>
      </c>
      <c r="F439" s="20">
        <f t="shared" si="17"/>
        <v>230.53</v>
      </c>
      <c r="G439" s="21"/>
    </row>
    <row r="440" ht="37" customHeight="1" spans="1:7">
      <c r="A440" s="19"/>
      <c r="B440" s="19">
        <v>1068</v>
      </c>
      <c r="C440" s="21" t="s">
        <v>635</v>
      </c>
      <c r="D440" s="20">
        <v>231</v>
      </c>
      <c r="E440" s="20">
        <f t="shared" si="16"/>
        <v>211.6</v>
      </c>
      <c r="F440" s="20">
        <f t="shared" si="17"/>
        <v>197.97</v>
      </c>
      <c r="G440" s="21"/>
    </row>
    <row r="441" ht="37" customHeight="1" spans="1:7">
      <c r="A441" s="19"/>
      <c r="B441" s="19">
        <v>1069</v>
      </c>
      <c r="C441" s="21" t="s">
        <v>636</v>
      </c>
      <c r="D441" s="20">
        <v>231</v>
      </c>
      <c r="E441" s="20">
        <f t="shared" si="16"/>
        <v>211.6</v>
      </c>
      <c r="F441" s="20">
        <f t="shared" si="17"/>
        <v>197.97</v>
      </c>
      <c r="G441" s="21"/>
    </row>
    <row r="442" ht="37" customHeight="1" spans="1:7">
      <c r="A442" s="19"/>
      <c r="B442" s="19">
        <v>1070</v>
      </c>
      <c r="C442" s="21" t="s">
        <v>637</v>
      </c>
      <c r="D442" s="20">
        <v>308</v>
      </c>
      <c r="E442" s="20">
        <f t="shared" si="16"/>
        <v>282.13</v>
      </c>
      <c r="F442" s="20">
        <f t="shared" si="17"/>
        <v>263.96</v>
      </c>
      <c r="G442" s="21"/>
    </row>
    <row r="443" ht="37" customHeight="1" spans="1:7">
      <c r="A443" s="19"/>
      <c r="B443" s="19">
        <v>1071</v>
      </c>
      <c r="C443" s="21" t="s">
        <v>638</v>
      </c>
      <c r="D443" s="20">
        <v>308</v>
      </c>
      <c r="E443" s="20">
        <f t="shared" si="16"/>
        <v>282.13</v>
      </c>
      <c r="F443" s="20">
        <f t="shared" si="17"/>
        <v>263.96</v>
      </c>
      <c r="G443" s="21"/>
    </row>
    <row r="444" ht="37" customHeight="1" spans="1:7">
      <c r="A444" s="19"/>
      <c r="B444" s="19">
        <v>1072</v>
      </c>
      <c r="C444" s="21" t="s">
        <v>639</v>
      </c>
      <c r="D444" s="20">
        <v>115</v>
      </c>
      <c r="E444" s="20">
        <f t="shared" si="16"/>
        <v>105.34</v>
      </c>
      <c r="F444" s="20">
        <f t="shared" si="17"/>
        <v>98.56</v>
      </c>
      <c r="G444" s="21"/>
    </row>
    <row r="445" ht="37" customHeight="1" spans="1:7">
      <c r="A445" s="19"/>
      <c r="B445" s="19">
        <v>1073</v>
      </c>
      <c r="C445" s="21" t="s">
        <v>640</v>
      </c>
      <c r="D445" s="20">
        <v>115</v>
      </c>
      <c r="E445" s="20">
        <f t="shared" si="16"/>
        <v>105.34</v>
      </c>
      <c r="F445" s="20">
        <f t="shared" si="17"/>
        <v>98.56</v>
      </c>
      <c r="G445" s="21"/>
    </row>
    <row r="446" ht="37" customHeight="1" spans="1:7">
      <c r="A446" s="19"/>
      <c r="B446" s="19">
        <v>1074</v>
      </c>
      <c r="C446" s="21" t="s">
        <v>641</v>
      </c>
      <c r="D446" s="20">
        <v>115</v>
      </c>
      <c r="E446" s="20">
        <f t="shared" si="16"/>
        <v>105.34</v>
      </c>
      <c r="F446" s="20">
        <f t="shared" si="17"/>
        <v>98.56</v>
      </c>
      <c r="G446" s="21"/>
    </row>
    <row r="447" ht="37" customHeight="1" spans="1:7">
      <c r="A447" s="19"/>
      <c r="B447" s="19">
        <v>1075</v>
      </c>
      <c r="C447" s="21" t="s">
        <v>642</v>
      </c>
      <c r="D447" s="20">
        <v>115</v>
      </c>
      <c r="E447" s="20">
        <f t="shared" si="16"/>
        <v>105.34</v>
      </c>
      <c r="F447" s="20">
        <f t="shared" si="17"/>
        <v>98.56</v>
      </c>
      <c r="G447" s="21"/>
    </row>
    <row r="448" ht="37" customHeight="1" spans="1:7">
      <c r="A448" s="19"/>
      <c r="B448" s="19">
        <v>1076</v>
      </c>
      <c r="C448" s="21" t="s">
        <v>643</v>
      </c>
      <c r="D448" s="20">
        <v>77</v>
      </c>
      <c r="E448" s="20">
        <f t="shared" si="16"/>
        <v>70.53</v>
      </c>
      <c r="F448" s="20">
        <f t="shared" si="17"/>
        <v>65.99</v>
      </c>
      <c r="G448" s="21"/>
    </row>
    <row r="449" ht="37" customHeight="1" spans="1:7">
      <c r="A449" s="19"/>
      <c r="B449" s="19">
        <v>1077</v>
      </c>
      <c r="C449" s="21" t="s">
        <v>644</v>
      </c>
      <c r="D449" s="20">
        <v>138</v>
      </c>
      <c r="E449" s="20">
        <f t="shared" si="16"/>
        <v>126.41</v>
      </c>
      <c r="F449" s="20">
        <f t="shared" si="17"/>
        <v>118.27</v>
      </c>
      <c r="G449" s="21"/>
    </row>
    <row r="450" ht="37" customHeight="1" spans="1:7">
      <c r="A450" s="19"/>
      <c r="B450" s="19">
        <v>1078</v>
      </c>
      <c r="C450" s="21" t="s">
        <v>645</v>
      </c>
      <c r="D450" s="20">
        <v>62</v>
      </c>
      <c r="E450" s="20">
        <f t="shared" ref="E450:E472" si="18">D450*0.916</f>
        <v>56.79</v>
      </c>
      <c r="F450" s="20">
        <f t="shared" ref="F450:F472" si="19">D450*0.857</f>
        <v>53.13</v>
      </c>
      <c r="G450" s="21"/>
    </row>
    <row r="451" ht="37" customHeight="1" spans="1:7">
      <c r="A451" s="19"/>
      <c r="B451" s="19">
        <v>1079</v>
      </c>
      <c r="C451" s="21" t="s">
        <v>646</v>
      </c>
      <c r="D451" s="20">
        <v>115</v>
      </c>
      <c r="E451" s="20">
        <f t="shared" si="18"/>
        <v>105.34</v>
      </c>
      <c r="F451" s="20">
        <f t="shared" si="19"/>
        <v>98.56</v>
      </c>
      <c r="G451" s="21"/>
    </row>
    <row r="452" ht="37" customHeight="1" spans="1:7">
      <c r="A452" s="19"/>
      <c r="B452" s="19">
        <v>1080</v>
      </c>
      <c r="C452" s="21" t="s">
        <v>647</v>
      </c>
      <c r="D452" s="20">
        <v>123</v>
      </c>
      <c r="E452" s="20">
        <f t="shared" si="18"/>
        <v>112.67</v>
      </c>
      <c r="F452" s="20">
        <f t="shared" si="19"/>
        <v>105.41</v>
      </c>
      <c r="G452" s="21"/>
    </row>
    <row r="453" ht="37" customHeight="1" spans="1:7">
      <c r="A453" s="19"/>
      <c r="B453" s="19">
        <v>1081</v>
      </c>
      <c r="C453" s="21" t="s">
        <v>648</v>
      </c>
      <c r="D453" s="20">
        <v>115</v>
      </c>
      <c r="E453" s="20">
        <f t="shared" si="18"/>
        <v>105.34</v>
      </c>
      <c r="F453" s="20">
        <f t="shared" si="19"/>
        <v>98.56</v>
      </c>
      <c r="G453" s="21"/>
    </row>
    <row r="454" ht="37" customHeight="1" spans="1:7">
      <c r="A454" s="19"/>
      <c r="B454" s="19">
        <v>1082</v>
      </c>
      <c r="C454" s="21" t="s">
        <v>649</v>
      </c>
      <c r="D454" s="20">
        <v>62</v>
      </c>
      <c r="E454" s="20">
        <f t="shared" si="18"/>
        <v>56.79</v>
      </c>
      <c r="F454" s="20">
        <f t="shared" si="19"/>
        <v>53.13</v>
      </c>
      <c r="G454" s="21"/>
    </row>
    <row r="455" ht="37" customHeight="1" spans="1:7">
      <c r="A455" s="19"/>
      <c r="B455" s="19">
        <v>1083</v>
      </c>
      <c r="C455" s="21" t="s">
        <v>650</v>
      </c>
      <c r="D455" s="20">
        <v>92</v>
      </c>
      <c r="E455" s="20">
        <f t="shared" si="18"/>
        <v>84.27</v>
      </c>
      <c r="F455" s="20">
        <f t="shared" si="19"/>
        <v>78.84</v>
      </c>
      <c r="G455" s="21"/>
    </row>
    <row r="456" ht="37" customHeight="1" spans="1:7">
      <c r="A456" s="19"/>
      <c r="B456" s="19">
        <v>1084</v>
      </c>
      <c r="C456" s="21" t="s">
        <v>651</v>
      </c>
      <c r="D456" s="20">
        <v>154</v>
      </c>
      <c r="E456" s="20">
        <f t="shared" si="18"/>
        <v>141.06</v>
      </c>
      <c r="F456" s="20">
        <f t="shared" si="19"/>
        <v>131.98</v>
      </c>
      <c r="G456" s="21"/>
    </row>
    <row r="457" ht="37" customHeight="1" spans="1:7">
      <c r="A457" s="19"/>
      <c r="B457" s="19">
        <v>1085</v>
      </c>
      <c r="C457" s="21" t="s">
        <v>652</v>
      </c>
      <c r="D457" s="20">
        <v>308</v>
      </c>
      <c r="E457" s="20">
        <f t="shared" si="18"/>
        <v>282.13</v>
      </c>
      <c r="F457" s="20">
        <f t="shared" si="19"/>
        <v>263.96</v>
      </c>
      <c r="G457" s="21"/>
    </row>
    <row r="458" ht="37" customHeight="1" spans="1:7">
      <c r="A458" s="19"/>
      <c r="B458" s="19">
        <v>1086</v>
      </c>
      <c r="C458" s="21" t="s">
        <v>653</v>
      </c>
      <c r="D458" s="20">
        <v>2308</v>
      </c>
      <c r="E458" s="20">
        <f t="shared" si="18"/>
        <v>2114.13</v>
      </c>
      <c r="F458" s="20">
        <f t="shared" si="19"/>
        <v>1977.96</v>
      </c>
      <c r="G458" s="21"/>
    </row>
    <row r="459" ht="37" customHeight="1" spans="1:7">
      <c r="A459" s="19"/>
      <c r="B459" s="19">
        <v>1087</v>
      </c>
      <c r="C459" s="21" t="s">
        <v>654</v>
      </c>
      <c r="D459" s="20">
        <v>115</v>
      </c>
      <c r="E459" s="20">
        <f t="shared" si="18"/>
        <v>105.34</v>
      </c>
      <c r="F459" s="20">
        <f t="shared" si="19"/>
        <v>98.56</v>
      </c>
      <c r="G459" s="21"/>
    </row>
    <row r="460" ht="37" customHeight="1" spans="1:7">
      <c r="A460" s="19"/>
      <c r="B460" s="19">
        <v>1088</v>
      </c>
      <c r="C460" s="21" t="s">
        <v>655</v>
      </c>
      <c r="D460" s="20">
        <v>269</v>
      </c>
      <c r="E460" s="20">
        <f t="shared" si="18"/>
        <v>246.4</v>
      </c>
      <c r="F460" s="20">
        <f t="shared" si="19"/>
        <v>230.53</v>
      </c>
      <c r="G460" s="21"/>
    </row>
    <row r="461" ht="37" customHeight="1" spans="1:7">
      <c r="A461" s="19"/>
      <c r="B461" s="19">
        <v>1089</v>
      </c>
      <c r="C461" s="21" t="s">
        <v>656</v>
      </c>
      <c r="D461" s="20">
        <v>385</v>
      </c>
      <c r="E461" s="20">
        <f t="shared" si="18"/>
        <v>352.66</v>
      </c>
      <c r="F461" s="20">
        <f t="shared" si="19"/>
        <v>329.95</v>
      </c>
      <c r="G461" s="21"/>
    </row>
    <row r="462" ht="37" customHeight="1" spans="1:7">
      <c r="A462" s="19"/>
      <c r="B462" s="19">
        <v>1090</v>
      </c>
      <c r="C462" s="21" t="s">
        <v>657</v>
      </c>
      <c r="D462" s="20">
        <v>385</v>
      </c>
      <c r="E462" s="20">
        <f t="shared" si="18"/>
        <v>352.66</v>
      </c>
      <c r="F462" s="20">
        <f t="shared" si="19"/>
        <v>329.95</v>
      </c>
      <c r="G462" s="21"/>
    </row>
    <row r="463" ht="37" customHeight="1" spans="1:7">
      <c r="A463" s="19"/>
      <c r="B463" s="19">
        <v>1091</v>
      </c>
      <c r="C463" s="21" t="s">
        <v>658</v>
      </c>
      <c r="D463" s="20">
        <v>462</v>
      </c>
      <c r="E463" s="20">
        <f t="shared" si="18"/>
        <v>423.19</v>
      </c>
      <c r="F463" s="20">
        <f t="shared" si="19"/>
        <v>395.93</v>
      </c>
      <c r="G463" s="21"/>
    </row>
    <row r="464" ht="37" customHeight="1" spans="1:7">
      <c r="A464" s="19"/>
      <c r="B464" s="19">
        <v>1092</v>
      </c>
      <c r="C464" s="21" t="s">
        <v>659</v>
      </c>
      <c r="D464" s="20">
        <v>192</v>
      </c>
      <c r="E464" s="20">
        <f t="shared" si="18"/>
        <v>175.87</v>
      </c>
      <c r="F464" s="20">
        <f t="shared" si="19"/>
        <v>164.54</v>
      </c>
      <c r="G464" s="21"/>
    </row>
    <row r="465" ht="37" customHeight="1" spans="1:7">
      <c r="A465" s="19"/>
      <c r="B465" s="19">
        <v>1093</v>
      </c>
      <c r="C465" s="21" t="s">
        <v>660</v>
      </c>
      <c r="D465" s="20">
        <v>115</v>
      </c>
      <c r="E465" s="20">
        <f t="shared" si="18"/>
        <v>105.34</v>
      </c>
      <c r="F465" s="20">
        <f t="shared" si="19"/>
        <v>98.56</v>
      </c>
      <c r="G465" s="21"/>
    </row>
    <row r="466" ht="37" customHeight="1" spans="1:7">
      <c r="A466" s="19"/>
      <c r="B466" s="19">
        <v>1094</v>
      </c>
      <c r="C466" s="21" t="s">
        <v>661</v>
      </c>
      <c r="D466" s="20">
        <v>62</v>
      </c>
      <c r="E466" s="20">
        <f t="shared" si="18"/>
        <v>56.79</v>
      </c>
      <c r="F466" s="20">
        <f t="shared" si="19"/>
        <v>53.13</v>
      </c>
      <c r="G466" s="21"/>
    </row>
    <row r="467" ht="37" customHeight="1" spans="1:7">
      <c r="A467" s="19"/>
      <c r="B467" s="19">
        <v>1095</v>
      </c>
      <c r="C467" s="21" t="s">
        <v>662</v>
      </c>
      <c r="D467" s="20">
        <v>77</v>
      </c>
      <c r="E467" s="20">
        <f t="shared" si="18"/>
        <v>70.53</v>
      </c>
      <c r="F467" s="20">
        <f t="shared" si="19"/>
        <v>65.99</v>
      </c>
      <c r="G467" s="21"/>
    </row>
    <row r="468" ht="37" customHeight="1" spans="1:7">
      <c r="A468" s="19"/>
      <c r="B468" s="19">
        <v>1096</v>
      </c>
      <c r="C468" s="21" t="s">
        <v>663</v>
      </c>
      <c r="D468" s="20">
        <v>115</v>
      </c>
      <c r="E468" s="20">
        <f t="shared" si="18"/>
        <v>105.34</v>
      </c>
      <c r="F468" s="20">
        <f t="shared" si="19"/>
        <v>98.56</v>
      </c>
      <c r="G468" s="21"/>
    </row>
    <row r="469" ht="37" customHeight="1" spans="1:7">
      <c r="A469" s="19"/>
      <c r="B469" s="19">
        <v>1097</v>
      </c>
      <c r="C469" s="21" t="s">
        <v>664</v>
      </c>
      <c r="D469" s="20">
        <v>1154</v>
      </c>
      <c r="E469" s="20">
        <f t="shared" si="18"/>
        <v>1057.06</v>
      </c>
      <c r="F469" s="20">
        <f t="shared" si="19"/>
        <v>988.98</v>
      </c>
      <c r="G469" s="21"/>
    </row>
    <row r="470" ht="37" customHeight="1" spans="1:7">
      <c r="A470" s="19"/>
      <c r="B470" s="19">
        <v>1098</v>
      </c>
      <c r="C470" s="21" t="s">
        <v>665</v>
      </c>
      <c r="D470" s="20">
        <v>92</v>
      </c>
      <c r="E470" s="20">
        <f t="shared" si="18"/>
        <v>84.27</v>
      </c>
      <c r="F470" s="20">
        <f t="shared" si="19"/>
        <v>78.84</v>
      </c>
      <c r="G470" s="21"/>
    </row>
    <row r="471" ht="37" customHeight="1" spans="1:7">
      <c r="A471" s="19"/>
      <c r="B471" s="19">
        <v>1099</v>
      </c>
      <c r="C471" s="21" t="s">
        <v>666</v>
      </c>
      <c r="D471" s="20">
        <v>38</v>
      </c>
      <c r="E471" s="20">
        <f t="shared" si="18"/>
        <v>34.81</v>
      </c>
      <c r="F471" s="20">
        <f t="shared" si="19"/>
        <v>32.57</v>
      </c>
      <c r="G471" s="21"/>
    </row>
    <row r="472" ht="37" customHeight="1" spans="1:7">
      <c r="A472" s="19"/>
      <c r="B472" s="19">
        <v>1100</v>
      </c>
      <c r="C472" s="21" t="s">
        <v>667</v>
      </c>
      <c r="D472" s="20">
        <v>23</v>
      </c>
      <c r="E472" s="20">
        <f t="shared" si="18"/>
        <v>21.07</v>
      </c>
      <c r="F472" s="20">
        <f t="shared" si="19"/>
        <v>19.71</v>
      </c>
      <c r="G472" s="21"/>
    </row>
    <row r="473" ht="37" customHeight="1" spans="1:7">
      <c r="A473" s="19" t="s">
        <v>668</v>
      </c>
      <c r="B473" s="19">
        <v>1201</v>
      </c>
      <c r="C473" s="21" t="s">
        <v>669</v>
      </c>
      <c r="D473" s="20">
        <v>330</v>
      </c>
      <c r="E473" s="20">
        <f t="shared" ref="E473:E536" si="20">D473*0.916</f>
        <v>302.28</v>
      </c>
      <c r="F473" s="20">
        <f t="shared" ref="F473:F536" si="21">D473*0.857</f>
        <v>282.81</v>
      </c>
      <c r="G473" s="21"/>
    </row>
    <row r="474" ht="37" customHeight="1" spans="1:7">
      <c r="A474" s="19"/>
      <c r="B474" s="19">
        <v>1202</v>
      </c>
      <c r="C474" s="21" t="s">
        <v>670</v>
      </c>
      <c r="D474" s="20">
        <v>232</v>
      </c>
      <c r="E474" s="20">
        <f t="shared" si="20"/>
        <v>212.51</v>
      </c>
      <c r="F474" s="20">
        <f t="shared" si="21"/>
        <v>198.82</v>
      </c>
      <c r="G474" s="21"/>
    </row>
    <row r="475" ht="37" customHeight="1" spans="1:7">
      <c r="A475" s="19"/>
      <c r="B475" s="19">
        <v>1203</v>
      </c>
      <c r="C475" s="21" t="s">
        <v>671</v>
      </c>
      <c r="D475" s="20">
        <v>232</v>
      </c>
      <c r="E475" s="20">
        <f t="shared" si="20"/>
        <v>212.51</v>
      </c>
      <c r="F475" s="20">
        <f t="shared" si="21"/>
        <v>198.82</v>
      </c>
      <c r="G475" s="21"/>
    </row>
    <row r="476" ht="37" customHeight="1" spans="1:7">
      <c r="A476" s="19"/>
      <c r="B476" s="19">
        <v>1204</v>
      </c>
      <c r="C476" s="21" t="s">
        <v>672</v>
      </c>
      <c r="D476" s="20">
        <v>380</v>
      </c>
      <c r="E476" s="20">
        <f t="shared" si="20"/>
        <v>348.08</v>
      </c>
      <c r="F476" s="20">
        <f t="shared" si="21"/>
        <v>325.66</v>
      </c>
      <c r="G476" s="21"/>
    </row>
    <row r="477" ht="37" customHeight="1" spans="1:7">
      <c r="A477" s="19"/>
      <c r="B477" s="19">
        <v>1205</v>
      </c>
      <c r="C477" s="21" t="s">
        <v>673</v>
      </c>
      <c r="D477" s="20">
        <v>232</v>
      </c>
      <c r="E477" s="20">
        <f t="shared" si="20"/>
        <v>212.51</v>
      </c>
      <c r="F477" s="20">
        <f t="shared" si="21"/>
        <v>198.82</v>
      </c>
      <c r="G477" s="21"/>
    </row>
    <row r="478" ht="37" customHeight="1" spans="1:7">
      <c r="A478" s="19"/>
      <c r="B478" s="19">
        <v>1206</v>
      </c>
      <c r="C478" s="21" t="s">
        <v>674</v>
      </c>
      <c r="D478" s="20">
        <v>232</v>
      </c>
      <c r="E478" s="20">
        <f t="shared" si="20"/>
        <v>212.51</v>
      </c>
      <c r="F478" s="20">
        <f t="shared" si="21"/>
        <v>198.82</v>
      </c>
      <c r="G478" s="21"/>
    </row>
    <row r="479" ht="37" customHeight="1" spans="1:7">
      <c r="A479" s="19"/>
      <c r="B479" s="19">
        <v>1207</v>
      </c>
      <c r="C479" s="21" t="s">
        <v>675</v>
      </c>
      <c r="D479" s="20">
        <v>231</v>
      </c>
      <c r="E479" s="20">
        <f t="shared" si="20"/>
        <v>211.6</v>
      </c>
      <c r="F479" s="20">
        <f t="shared" si="21"/>
        <v>197.97</v>
      </c>
      <c r="G479" s="21"/>
    </row>
    <row r="480" ht="37" customHeight="1" spans="1:7">
      <c r="A480" s="19"/>
      <c r="B480" s="19">
        <v>1208</v>
      </c>
      <c r="C480" s="21" t="s">
        <v>676</v>
      </c>
      <c r="D480" s="20">
        <v>231</v>
      </c>
      <c r="E480" s="20">
        <f t="shared" si="20"/>
        <v>211.6</v>
      </c>
      <c r="F480" s="20">
        <f t="shared" si="21"/>
        <v>197.97</v>
      </c>
      <c r="G480" s="21"/>
    </row>
    <row r="481" ht="37" customHeight="1" spans="1:7">
      <c r="A481" s="19"/>
      <c r="B481" s="19">
        <v>1209</v>
      </c>
      <c r="C481" s="21" t="s">
        <v>677</v>
      </c>
      <c r="D481" s="20">
        <v>288</v>
      </c>
      <c r="E481" s="20">
        <f t="shared" si="20"/>
        <v>263.81</v>
      </c>
      <c r="F481" s="20">
        <f t="shared" si="21"/>
        <v>246.82</v>
      </c>
      <c r="G481" s="21"/>
    </row>
    <row r="482" ht="37" customHeight="1" spans="1:7">
      <c r="A482" s="19"/>
      <c r="B482" s="19">
        <v>1210</v>
      </c>
      <c r="C482" s="21" t="s">
        <v>678</v>
      </c>
      <c r="D482" s="20">
        <v>288</v>
      </c>
      <c r="E482" s="20">
        <f t="shared" si="20"/>
        <v>263.81</v>
      </c>
      <c r="F482" s="20">
        <f t="shared" si="21"/>
        <v>246.82</v>
      </c>
      <c r="G482" s="21"/>
    </row>
    <row r="483" ht="37" customHeight="1" spans="1:7">
      <c r="A483" s="19"/>
      <c r="B483" s="19">
        <v>1211</v>
      </c>
      <c r="C483" s="21" t="s">
        <v>679</v>
      </c>
      <c r="D483" s="20">
        <v>276</v>
      </c>
      <c r="E483" s="20">
        <f t="shared" si="20"/>
        <v>252.82</v>
      </c>
      <c r="F483" s="20">
        <f t="shared" si="21"/>
        <v>236.53</v>
      </c>
      <c r="G483" s="21"/>
    </row>
    <row r="484" ht="37" customHeight="1" spans="1:7">
      <c r="A484" s="19"/>
      <c r="B484" s="19">
        <v>1212</v>
      </c>
      <c r="C484" s="21" t="s">
        <v>680</v>
      </c>
      <c r="D484" s="20">
        <v>276</v>
      </c>
      <c r="E484" s="20">
        <f t="shared" si="20"/>
        <v>252.82</v>
      </c>
      <c r="F484" s="20">
        <f t="shared" si="21"/>
        <v>236.53</v>
      </c>
      <c r="G484" s="21"/>
    </row>
    <row r="485" ht="37" customHeight="1" spans="1:7">
      <c r="A485" s="19"/>
      <c r="B485" s="19">
        <v>1213</v>
      </c>
      <c r="C485" s="21" t="s">
        <v>681</v>
      </c>
      <c r="D485" s="20">
        <v>1063</v>
      </c>
      <c r="E485" s="20">
        <f t="shared" si="20"/>
        <v>973.71</v>
      </c>
      <c r="F485" s="20">
        <f t="shared" si="21"/>
        <v>910.99</v>
      </c>
      <c r="G485" s="21"/>
    </row>
    <row r="486" ht="37" customHeight="1" spans="1:7">
      <c r="A486" s="19"/>
      <c r="B486" s="19">
        <v>1214</v>
      </c>
      <c r="C486" s="21" t="s">
        <v>682</v>
      </c>
      <c r="D486" s="20">
        <v>1063</v>
      </c>
      <c r="E486" s="20">
        <f t="shared" si="20"/>
        <v>973.71</v>
      </c>
      <c r="F486" s="20">
        <f t="shared" si="21"/>
        <v>910.99</v>
      </c>
      <c r="G486" s="21"/>
    </row>
    <row r="487" ht="37" customHeight="1" spans="1:7">
      <c r="A487" s="19"/>
      <c r="B487" s="19">
        <v>1215</v>
      </c>
      <c r="C487" s="21" t="s">
        <v>683</v>
      </c>
      <c r="D487" s="20">
        <v>288</v>
      </c>
      <c r="E487" s="20">
        <f t="shared" si="20"/>
        <v>263.81</v>
      </c>
      <c r="F487" s="20">
        <f t="shared" si="21"/>
        <v>246.82</v>
      </c>
      <c r="G487" s="21"/>
    </row>
    <row r="488" ht="37" customHeight="1" spans="1:7">
      <c r="A488" s="19"/>
      <c r="B488" s="19">
        <v>1216</v>
      </c>
      <c r="C488" s="21" t="s">
        <v>684</v>
      </c>
      <c r="D488" s="20">
        <v>288</v>
      </c>
      <c r="E488" s="20">
        <f t="shared" si="20"/>
        <v>263.81</v>
      </c>
      <c r="F488" s="20">
        <f t="shared" si="21"/>
        <v>246.82</v>
      </c>
      <c r="G488" s="21"/>
    </row>
    <row r="489" ht="37" customHeight="1" spans="1:7">
      <c r="A489" s="19"/>
      <c r="B489" s="19">
        <v>1217</v>
      </c>
      <c r="C489" s="21" t="s">
        <v>685</v>
      </c>
      <c r="D489" s="20">
        <v>288</v>
      </c>
      <c r="E489" s="20">
        <f t="shared" si="20"/>
        <v>263.81</v>
      </c>
      <c r="F489" s="20">
        <f t="shared" si="21"/>
        <v>246.82</v>
      </c>
      <c r="G489" s="21"/>
    </row>
    <row r="490" ht="37" customHeight="1" spans="1:7">
      <c r="A490" s="19"/>
      <c r="B490" s="19">
        <v>1218</v>
      </c>
      <c r="C490" s="21" t="s">
        <v>686</v>
      </c>
      <c r="D490" s="20">
        <v>288</v>
      </c>
      <c r="E490" s="20">
        <f t="shared" si="20"/>
        <v>263.81</v>
      </c>
      <c r="F490" s="20">
        <f t="shared" si="21"/>
        <v>246.82</v>
      </c>
      <c r="G490" s="21"/>
    </row>
    <row r="491" ht="37" customHeight="1" spans="1:7">
      <c r="A491" s="19"/>
      <c r="B491" s="19">
        <v>1219</v>
      </c>
      <c r="C491" s="21" t="s">
        <v>687</v>
      </c>
      <c r="D491" s="20">
        <v>306</v>
      </c>
      <c r="E491" s="20">
        <f t="shared" si="20"/>
        <v>280.3</v>
      </c>
      <c r="F491" s="20">
        <f t="shared" si="21"/>
        <v>262.24</v>
      </c>
      <c r="G491" s="21"/>
    </row>
    <row r="492" ht="37" customHeight="1" spans="1:7">
      <c r="A492" s="19"/>
      <c r="B492" s="19">
        <v>1220</v>
      </c>
      <c r="C492" s="21" t="s">
        <v>688</v>
      </c>
      <c r="D492" s="20">
        <v>231</v>
      </c>
      <c r="E492" s="20">
        <f t="shared" si="20"/>
        <v>211.6</v>
      </c>
      <c r="F492" s="20">
        <f t="shared" si="21"/>
        <v>197.97</v>
      </c>
      <c r="G492" s="21"/>
    </row>
    <row r="493" ht="37" customHeight="1" spans="1:7">
      <c r="A493" s="19"/>
      <c r="B493" s="19">
        <v>1221</v>
      </c>
      <c r="C493" s="21" t="s">
        <v>689</v>
      </c>
      <c r="D493" s="20">
        <v>231</v>
      </c>
      <c r="E493" s="20">
        <f t="shared" si="20"/>
        <v>211.6</v>
      </c>
      <c r="F493" s="20">
        <f t="shared" si="21"/>
        <v>197.97</v>
      </c>
      <c r="G493" s="21"/>
    </row>
    <row r="494" ht="37" customHeight="1" spans="1:7">
      <c r="A494" s="19"/>
      <c r="B494" s="19">
        <v>1222</v>
      </c>
      <c r="C494" s="21" t="s">
        <v>690</v>
      </c>
      <c r="D494" s="20">
        <v>955</v>
      </c>
      <c r="E494" s="20">
        <f t="shared" si="20"/>
        <v>874.78</v>
      </c>
      <c r="F494" s="20">
        <f t="shared" si="21"/>
        <v>818.44</v>
      </c>
      <c r="G494" s="21"/>
    </row>
    <row r="495" ht="37" customHeight="1" spans="1:7">
      <c r="A495" s="19"/>
      <c r="B495" s="19">
        <v>1223</v>
      </c>
      <c r="C495" s="21" t="s">
        <v>691</v>
      </c>
      <c r="D495" s="20">
        <v>1198</v>
      </c>
      <c r="E495" s="20">
        <f t="shared" si="20"/>
        <v>1097.37</v>
      </c>
      <c r="F495" s="20">
        <f t="shared" si="21"/>
        <v>1026.69</v>
      </c>
      <c r="G495" s="21"/>
    </row>
    <row r="496" ht="37" customHeight="1" spans="1:7">
      <c r="A496" s="19"/>
      <c r="B496" s="19">
        <v>1224</v>
      </c>
      <c r="C496" s="21" t="s">
        <v>692</v>
      </c>
      <c r="D496" s="20">
        <v>252</v>
      </c>
      <c r="E496" s="20">
        <f t="shared" si="20"/>
        <v>230.83</v>
      </c>
      <c r="F496" s="20">
        <f t="shared" si="21"/>
        <v>215.96</v>
      </c>
      <c r="G496" s="21"/>
    </row>
    <row r="497" ht="37" customHeight="1" spans="1:7">
      <c r="A497" s="19"/>
      <c r="B497" s="19">
        <v>1225</v>
      </c>
      <c r="C497" s="21" t="s">
        <v>693</v>
      </c>
      <c r="D497" s="20">
        <v>660</v>
      </c>
      <c r="E497" s="20">
        <f t="shared" si="20"/>
        <v>604.56</v>
      </c>
      <c r="F497" s="20">
        <f t="shared" si="21"/>
        <v>565.62</v>
      </c>
      <c r="G497" s="21"/>
    </row>
    <row r="498" ht="37" customHeight="1" spans="1:7">
      <c r="A498" s="19" t="s">
        <v>694</v>
      </c>
      <c r="B498" s="19">
        <v>1301</v>
      </c>
      <c r="C498" s="21" t="s">
        <v>695</v>
      </c>
      <c r="D498" s="20">
        <v>5004</v>
      </c>
      <c r="E498" s="20">
        <f t="shared" si="20"/>
        <v>4583.66</v>
      </c>
      <c r="F498" s="20">
        <f t="shared" si="21"/>
        <v>4288.43</v>
      </c>
      <c r="G498" s="21"/>
    </row>
    <row r="499" ht="37" customHeight="1" spans="1:7">
      <c r="A499" s="19"/>
      <c r="B499" s="19">
        <v>1302</v>
      </c>
      <c r="C499" s="21" t="s">
        <v>696</v>
      </c>
      <c r="D499" s="20">
        <v>495</v>
      </c>
      <c r="E499" s="20">
        <f t="shared" si="20"/>
        <v>453.42</v>
      </c>
      <c r="F499" s="20">
        <f t="shared" si="21"/>
        <v>424.22</v>
      </c>
      <c r="G499" s="21"/>
    </row>
    <row r="500" ht="37" customHeight="1" spans="1:7">
      <c r="A500" s="19"/>
      <c r="B500" s="19">
        <v>1303</v>
      </c>
      <c r="C500" s="21" t="s">
        <v>697</v>
      </c>
      <c r="D500" s="20">
        <v>546</v>
      </c>
      <c r="E500" s="20">
        <f t="shared" si="20"/>
        <v>500.14</v>
      </c>
      <c r="F500" s="20">
        <f t="shared" si="21"/>
        <v>467.92</v>
      </c>
      <c r="G500" s="21"/>
    </row>
    <row r="501" ht="37" customHeight="1" spans="1:7">
      <c r="A501" s="19"/>
      <c r="B501" s="19">
        <v>1304</v>
      </c>
      <c r="C501" s="21" t="s">
        <v>698</v>
      </c>
      <c r="D501" s="20">
        <v>756</v>
      </c>
      <c r="E501" s="20">
        <f t="shared" si="20"/>
        <v>692.5</v>
      </c>
      <c r="F501" s="20">
        <f t="shared" si="21"/>
        <v>647.89</v>
      </c>
      <c r="G501" s="21"/>
    </row>
    <row r="502" ht="37" customHeight="1" spans="1:7">
      <c r="A502" s="19"/>
      <c r="B502" s="19">
        <v>1305</v>
      </c>
      <c r="C502" s="21" t="s">
        <v>699</v>
      </c>
      <c r="D502" s="20">
        <v>342</v>
      </c>
      <c r="E502" s="20">
        <f t="shared" si="20"/>
        <v>313.27</v>
      </c>
      <c r="F502" s="20">
        <f t="shared" si="21"/>
        <v>293.09</v>
      </c>
      <c r="G502" s="21"/>
    </row>
    <row r="503" ht="37" customHeight="1" spans="1:7">
      <c r="A503" s="19"/>
      <c r="B503" s="19">
        <v>1306</v>
      </c>
      <c r="C503" s="21" t="s">
        <v>700</v>
      </c>
      <c r="D503" s="20">
        <v>388</v>
      </c>
      <c r="E503" s="20">
        <f t="shared" si="20"/>
        <v>355.41</v>
      </c>
      <c r="F503" s="20">
        <f t="shared" si="21"/>
        <v>332.52</v>
      </c>
      <c r="G503" s="21"/>
    </row>
    <row r="504" ht="37" customHeight="1" spans="1:7">
      <c r="A504" s="19"/>
      <c r="B504" s="19">
        <v>1307</v>
      </c>
      <c r="C504" s="21" t="s">
        <v>701</v>
      </c>
      <c r="D504" s="20">
        <v>369</v>
      </c>
      <c r="E504" s="20">
        <f t="shared" si="20"/>
        <v>338</v>
      </c>
      <c r="F504" s="20">
        <f t="shared" si="21"/>
        <v>316.23</v>
      </c>
      <c r="G504" s="21"/>
    </row>
    <row r="505" ht="37" customHeight="1" spans="1:7">
      <c r="A505" s="19"/>
      <c r="B505" s="19">
        <v>1308</v>
      </c>
      <c r="C505" s="21" t="s">
        <v>702</v>
      </c>
      <c r="D505" s="20">
        <v>187</v>
      </c>
      <c r="E505" s="20">
        <f t="shared" si="20"/>
        <v>171.29</v>
      </c>
      <c r="F505" s="20">
        <f t="shared" si="21"/>
        <v>160.26</v>
      </c>
      <c r="G505" s="21"/>
    </row>
    <row r="506" ht="37" customHeight="1" spans="1:7">
      <c r="A506" s="19"/>
      <c r="B506" s="19">
        <v>1309</v>
      </c>
      <c r="C506" s="21" t="s">
        <v>703</v>
      </c>
      <c r="D506" s="20">
        <v>297</v>
      </c>
      <c r="E506" s="20">
        <f t="shared" si="20"/>
        <v>272.05</v>
      </c>
      <c r="F506" s="20">
        <f t="shared" si="21"/>
        <v>254.53</v>
      </c>
      <c r="G506" s="21"/>
    </row>
    <row r="507" ht="37" customHeight="1" spans="1:7">
      <c r="A507" s="19"/>
      <c r="B507" s="19">
        <v>1310</v>
      </c>
      <c r="C507" s="21" t="s">
        <v>704</v>
      </c>
      <c r="D507" s="20">
        <v>318</v>
      </c>
      <c r="E507" s="20">
        <f t="shared" si="20"/>
        <v>291.29</v>
      </c>
      <c r="F507" s="20">
        <f t="shared" si="21"/>
        <v>272.53</v>
      </c>
      <c r="G507" s="21"/>
    </row>
    <row r="508" ht="37" customHeight="1" spans="1:7">
      <c r="A508" s="19"/>
      <c r="B508" s="19">
        <v>1311</v>
      </c>
      <c r="C508" s="21" t="s">
        <v>705</v>
      </c>
      <c r="D508" s="20">
        <v>369</v>
      </c>
      <c r="E508" s="20">
        <f t="shared" si="20"/>
        <v>338</v>
      </c>
      <c r="F508" s="20">
        <f t="shared" si="21"/>
        <v>316.23</v>
      </c>
      <c r="G508" s="21"/>
    </row>
    <row r="509" ht="37" customHeight="1" spans="1:7">
      <c r="A509" s="19"/>
      <c r="B509" s="19">
        <v>1312</v>
      </c>
      <c r="C509" s="21" t="s">
        <v>706</v>
      </c>
      <c r="D509" s="20">
        <v>187</v>
      </c>
      <c r="E509" s="20">
        <f t="shared" si="20"/>
        <v>171.29</v>
      </c>
      <c r="F509" s="20">
        <f t="shared" si="21"/>
        <v>160.26</v>
      </c>
      <c r="G509" s="21"/>
    </row>
    <row r="510" ht="37" customHeight="1" spans="1:7">
      <c r="A510" s="19"/>
      <c r="B510" s="19">
        <v>1313</v>
      </c>
      <c r="C510" s="21" t="s">
        <v>707</v>
      </c>
      <c r="D510" s="20">
        <v>397</v>
      </c>
      <c r="E510" s="20">
        <f t="shared" si="20"/>
        <v>363.65</v>
      </c>
      <c r="F510" s="20">
        <f t="shared" si="21"/>
        <v>340.23</v>
      </c>
      <c r="G510" s="21"/>
    </row>
    <row r="511" ht="37" customHeight="1" spans="1:7">
      <c r="A511" s="19"/>
      <c r="B511" s="19">
        <v>1314</v>
      </c>
      <c r="C511" s="21" t="s">
        <v>708</v>
      </c>
      <c r="D511" s="20">
        <v>450</v>
      </c>
      <c r="E511" s="20">
        <f t="shared" si="20"/>
        <v>412.2</v>
      </c>
      <c r="F511" s="20">
        <f t="shared" si="21"/>
        <v>385.65</v>
      </c>
      <c r="G511" s="21"/>
    </row>
    <row r="512" ht="37" customHeight="1" spans="1:7">
      <c r="A512" s="19"/>
      <c r="B512" s="19">
        <v>1315</v>
      </c>
      <c r="C512" s="21" t="s">
        <v>709</v>
      </c>
      <c r="D512" s="20">
        <v>551</v>
      </c>
      <c r="E512" s="20">
        <f t="shared" si="20"/>
        <v>504.72</v>
      </c>
      <c r="F512" s="20">
        <f t="shared" si="21"/>
        <v>472.21</v>
      </c>
      <c r="G512" s="21"/>
    </row>
    <row r="513" ht="37" customHeight="1" spans="1:7">
      <c r="A513" s="19"/>
      <c r="B513" s="19">
        <v>1316</v>
      </c>
      <c r="C513" s="21" t="s">
        <v>710</v>
      </c>
      <c r="D513" s="20">
        <v>370</v>
      </c>
      <c r="E513" s="20">
        <f t="shared" si="20"/>
        <v>338.92</v>
      </c>
      <c r="F513" s="20">
        <f t="shared" si="21"/>
        <v>317.09</v>
      </c>
      <c r="G513" s="21"/>
    </row>
    <row r="514" ht="37" customHeight="1" spans="1:7">
      <c r="A514" s="19"/>
      <c r="B514" s="19">
        <v>1317</v>
      </c>
      <c r="C514" s="21" t="s">
        <v>711</v>
      </c>
      <c r="D514" s="20">
        <v>450</v>
      </c>
      <c r="E514" s="20">
        <f t="shared" si="20"/>
        <v>412.2</v>
      </c>
      <c r="F514" s="20">
        <f t="shared" si="21"/>
        <v>385.65</v>
      </c>
      <c r="G514" s="21"/>
    </row>
    <row r="515" ht="37" customHeight="1" spans="1:7">
      <c r="A515" s="19"/>
      <c r="B515" s="19">
        <v>1318</v>
      </c>
      <c r="C515" s="21" t="s">
        <v>712</v>
      </c>
      <c r="D515" s="20">
        <v>470</v>
      </c>
      <c r="E515" s="20">
        <f t="shared" si="20"/>
        <v>430.52</v>
      </c>
      <c r="F515" s="20">
        <f t="shared" si="21"/>
        <v>402.79</v>
      </c>
      <c r="G515" s="21"/>
    </row>
    <row r="516" ht="37" customHeight="1" spans="1:7">
      <c r="A516" s="19"/>
      <c r="B516" s="19">
        <v>1319</v>
      </c>
      <c r="C516" s="21" t="s">
        <v>713</v>
      </c>
      <c r="D516" s="20">
        <v>353</v>
      </c>
      <c r="E516" s="20">
        <f t="shared" si="20"/>
        <v>323.35</v>
      </c>
      <c r="F516" s="20">
        <f t="shared" si="21"/>
        <v>302.52</v>
      </c>
      <c r="G516" s="21"/>
    </row>
    <row r="517" ht="37" customHeight="1" spans="1:7">
      <c r="A517" s="19"/>
      <c r="B517" s="19">
        <v>1320</v>
      </c>
      <c r="C517" s="21" t="s">
        <v>714</v>
      </c>
      <c r="D517" s="20">
        <v>408</v>
      </c>
      <c r="E517" s="20">
        <f t="shared" si="20"/>
        <v>373.73</v>
      </c>
      <c r="F517" s="20">
        <f t="shared" si="21"/>
        <v>349.66</v>
      </c>
      <c r="G517" s="21"/>
    </row>
    <row r="518" ht="37" customHeight="1" spans="1:7">
      <c r="A518" s="19"/>
      <c r="B518" s="19">
        <v>1321</v>
      </c>
      <c r="C518" s="21" t="s">
        <v>715</v>
      </c>
      <c r="D518" s="20">
        <v>477</v>
      </c>
      <c r="E518" s="20">
        <f t="shared" si="20"/>
        <v>436.93</v>
      </c>
      <c r="F518" s="20">
        <f t="shared" si="21"/>
        <v>408.79</v>
      </c>
      <c r="G518" s="21"/>
    </row>
    <row r="519" ht="37" customHeight="1" spans="1:7">
      <c r="A519" s="19"/>
      <c r="B519" s="19">
        <v>1322</v>
      </c>
      <c r="C519" s="21" t="s">
        <v>716</v>
      </c>
      <c r="D519" s="20">
        <v>353</v>
      </c>
      <c r="E519" s="20">
        <f t="shared" si="20"/>
        <v>323.35</v>
      </c>
      <c r="F519" s="20">
        <f t="shared" si="21"/>
        <v>302.52</v>
      </c>
      <c r="G519" s="21"/>
    </row>
    <row r="520" ht="37" customHeight="1" spans="1:7">
      <c r="A520" s="19"/>
      <c r="B520" s="19">
        <v>1323</v>
      </c>
      <c r="C520" s="21" t="s">
        <v>717</v>
      </c>
      <c r="D520" s="20">
        <v>408</v>
      </c>
      <c r="E520" s="20">
        <f t="shared" si="20"/>
        <v>373.73</v>
      </c>
      <c r="F520" s="20">
        <f t="shared" si="21"/>
        <v>349.66</v>
      </c>
      <c r="G520" s="21"/>
    </row>
    <row r="521" ht="37" customHeight="1" spans="1:7">
      <c r="A521" s="19"/>
      <c r="B521" s="19">
        <v>1324</v>
      </c>
      <c r="C521" s="21" t="s">
        <v>718</v>
      </c>
      <c r="D521" s="20">
        <v>477</v>
      </c>
      <c r="E521" s="20">
        <f t="shared" si="20"/>
        <v>436.93</v>
      </c>
      <c r="F521" s="20">
        <f t="shared" si="21"/>
        <v>408.79</v>
      </c>
      <c r="G521" s="21"/>
    </row>
    <row r="522" ht="37" customHeight="1" spans="1:7">
      <c r="A522" s="19"/>
      <c r="B522" s="19">
        <v>1325</v>
      </c>
      <c r="C522" s="21" t="s">
        <v>719</v>
      </c>
      <c r="D522" s="20">
        <v>266</v>
      </c>
      <c r="E522" s="20">
        <f t="shared" si="20"/>
        <v>243.66</v>
      </c>
      <c r="F522" s="20">
        <f t="shared" si="21"/>
        <v>227.96</v>
      </c>
      <c r="G522" s="21"/>
    </row>
    <row r="523" ht="37" customHeight="1" spans="1:7">
      <c r="A523" s="19"/>
      <c r="B523" s="19">
        <v>1326</v>
      </c>
      <c r="C523" s="21" t="s">
        <v>720</v>
      </c>
      <c r="D523" s="20">
        <v>285</v>
      </c>
      <c r="E523" s="20">
        <f t="shared" si="20"/>
        <v>261.06</v>
      </c>
      <c r="F523" s="20">
        <f t="shared" si="21"/>
        <v>244.25</v>
      </c>
      <c r="G523" s="21"/>
    </row>
    <row r="524" ht="37" customHeight="1" spans="1:7">
      <c r="A524" s="19"/>
      <c r="B524" s="19">
        <v>1327</v>
      </c>
      <c r="C524" s="21" t="s">
        <v>721</v>
      </c>
      <c r="D524" s="20">
        <v>285</v>
      </c>
      <c r="E524" s="20">
        <f t="shared" si="20"/>
        <v>261.06</v>
      </c>
      <c r="F524" s="20">
        <f t="shared" si="21"/>
        <v>244.25</v>
      </c>
      <c r="G524" s="21"/>
    </row>
    <row r="525" ht="37" customHeight="1" spans="1:7">
      <c r="A525" s="19"/>
      <c r="B525" s="19">
        <v>1328</v>
      </c>
      <c r="C525" s="21" t="s">
        <v>722</v>
      </c>
      <c r="D525" s="20">
        <v>358</v>
      </c>
      <c r="E525" s="20">
        <f t="shared" si="20"/>
        <v>327.93</v>
      </c>
      <c r="F525" s="20">
        <f t="shared" si="21"/>
        <v>306.81</v>
      </c>
      <c r="G525" s="21"/>
    </row>
    <row r="526" ht="37" customHeight="1" spans="1:7">
      <c r="A526" s="19"/>
      <c r="B526" s="19">
        <v>1329</v>
      </c>
      <c r="C526" s="21" t="s">
        <v>723</v>
      </c>
      <c r="D526" s="20">
        <v>285</v>
      </c>
      <c r="E526" s="20">
        <f t="shared" si="20"/>
        <v>261.06</v>
      </c>
      <c r="F526" s="20">
        <f t="shared" si="21"/>
        <v>244.25</v>
      </c>
      <c r="G526" s="21"/>
    </row>
    <row r="527" ht="37" customHeight="1" spans="1:7">
      <c r="A527" s="19"/>
      <c r="B527" s="19">
        <v>1330</v>
      </c>
      <c r="C527" s="21" t="s">
        <v>724</v>
      </c>
      <c r="D527" s="20">
        <v>358</v>
      </c>
      <c r="E527" s="20">
        <f t="shared" si="20"/>
        <v>327.93</v>
      </c>
      <c r="F527" s="20">
        <f t="shared" si="21"/>
        <v>306.81</v>
      </c>
      <c r="G527" s="21"/>
    </row>
    <row r="528" ht="37" customHeight="1" spans="1:7">
      <c r="A528" s="19"/>
      <c r="B528" s="19">
        <v>1331</v>
      </c>
      <c r="C528" s="21" t="s">
        <v>725</v>
      </c>
      <c r="D528" s="20">
        <v>262</v>
      </c>
      <c r="E528" s="20">
        <f t="shared" si="20"/>
        <v>239.99</v>
      </c>
      <c r="F528" s="20">
        <f t="shared" si="21"/>
        <v>224.53</v>
      </c>
      <c r="G528" s="21"/>
    </row>
    <row r="529" ht="37" customHeight="1" spans="1:7">
      <c r="A529" s="19"/>
      <c r="B529" s="19">
        <v>1332</v>
      </c>
      <c r="C529" s="21" t="s">
        <v>726</v>
      </c>
      <c r="D529" s="20">
        <v>324</v>
      </c>
      <c r="E529" s="20">
        <f t="shared" si="20"/>
        <v>296.78</v>
      </c>
      <c r="F529" s="20">
        <f t="shared" si="21"/>
        <v>277.67</v>
      </c>
      <c r="G529" s="21"/>
    </row>
    <row r="530" ht="37" customHeight="1" spans="1:7">
      <c r="A530" s="19"/>
      <c r="B530" s="19">
        <v>1333</v>
      </c>
      <c r="C530" s="21" t="s">
        <v>727</v>
      </c>
      <c r="D530" s="20">
        <v>108</v>
      </c>
      <c r="E530" s="20">
        <f t="shared" si="20"/>
        <v>98.93</v>
      </c>
      <c r="F530" s="20">
        <f t="shared" si="21"/>
        <v>92.56</v>
      </c>
      <c r="G530" s="21"/>
    </row>
    <row r="531" ht="37" customHeight="1" spans="1:7">
      <c r="A531" s="19"/>
      <c r="B531" s="19">
        <v>1334</v>
      </c>
      <c r="C531" s="21" t="s">
        <v>728</v>
      </c>
      <c r="D531" s="20">
        <v>281</v>
      </c>
      <c r="E531" s="20">
        <f t="shared" si="20"/>
        <v>257.4</v>
      </c>
      <c r="F531" s="20">
        <f t="shared" si="21"/>
        <v>240.82</v>
      </c>
      <c r="G531" s="21"/>
    </row>
    <row r="532" ht="37" customHeight="1" spans="1:7">
      <c r="A532" s="19"/>
      <c r="B532" s="19">
        <v>1335</v>
      </c>
      <c r="C532" s="21" t="s">
        <v>729</v>
      </c>
      <c r="D532" s="20">
        <v>203</v>
      </c>
      <c r="E532" s="20">
        <f t="shared" si="20"/>
        <v>185.95</v>
      </c>
      <c r="F532" s="20">
        <f t="shared" si="21"/>
        <v>173.97</v>
      </c>
      <c r="G532" s="21"/>
    </row>
    <row r="533" ht="37" customHeight="1" spans="1:7">
      <c r="A533" s="19"/>
      <c r="B533" s="19">
        <v>1336</v>
      </c>
      <c r="C533" s="21" t="s">
        <v>730</v>
      </c>
      <c r="D533" s="20">
        <v>337</v>
      </c>
      <c r="E533" s="20">
        <f t="shared" si="20"/>
        <v>308.69</v>
      </c>
      <c r="F533" s="20">
        <f t="shared" si="21"/>
        <v>288.81</v>
      </c>
      <c r="G533" s="21"/>
    </row>
    <row r="534" ht="37" customHeight="1" spans="1:7">
      <c r="A534" s="19"/>
      <c r="B534" s="19">
        <v>1337</v>
      </c>
      <c r="C534" s="21" t="s">
        <v>731</v>
      </c>
      <c r="D534" s="20">
        <v>221</v>
      </c>
      <c r="E534" s="20">
        <f t="shared" si="20"/>
        <v>202.44</v>
      </c>
      <c r="F534" s="20">
        <f t="shared" si="21"/>
        <v>189.4</v>
      </c>
      <c r="G534" s="21"/>
    </row>
    <row r="535" ht="37" customHeight="1" spans="1:7">
      <c r="A535" s="19"/>
      <c r="B535" s="19">
        <v>1338</v>
      </c>
      <c r="C535" s="21" t="s">
        <v>732</v>
      </c>
      <c r="D535" s="20">
        <v>428</v>
      </c>
      <c r="E535" s="20">
        <f t="shared" si="20"/>
        <v>392.05</v>
      </c>
      <c r="F535" s="20">
        <f t="shared" si="21"/>
        <v>366.8</v>
      </c>
      <c r="G535" s="21"/>
    </row>
    <row r="536" ht="37" customHeight="1" spans="1:7">
      <c r="A536" s="19"/>
      <c r="B536" s="19">
        <v>1339</v>
      </c>
      <c r="C536" s="21" t="s">
        <v>733</v>
      </c>
      <c r="D536" s="20">
        <v>368</v>
      </c>
      <c r="E536" s="20">
        <f t="shared" si="20"/>
        <v>337.09</v>
      </c>
      <c r="F536" s="20">
        <f t="shared" si="21"/>
        <v>315.38</v>
      </c>
      <c r="G536" s="21"/>
    </row>
    <row r="537" ht="37" customHeight="1" spans="1:7">
      <c r="A537" s="19"/>
      <c r="B537" s="19">
        <v>1340</v>
      </c>
      <c r="C537" s="21" t="s">
        <v>734</v>
      </c>
      <c r="D537" s="20">
        <v>609</v>
      </c>
      <c r="E537" s="20">
        <f t="shared" ref="E537:E542" si="22">D537*0.916</f>
        <v>557.84</v>
      </c>
      <c r="F537" s="20">
        <f t="shared" ref="F537:F542" si="23">D537*0.857</f>
        <v>521.91</v>
      </c>
      <c r="G537" s="21"/>
    </row>
    <row r="538" ht="37" customHeight="1" spans="1:7">
      <c r="A538" s="19"/>
      <c r="B538" s="19">
        <v>1341</v>
      </c>
      <c r="C538" s="21" t="s">
        <v>735</v>
      </c>
      <c r="D538" s="20">
        <v>717</v>
      </c>
      <c r="E538" s="20">
        <f t="shared" si="22"/>
        <v>656.77</v>
      </c>
      <c r="F538" s="20">
        <f t="shared" si="23"/>
        <v>614.47</v>
      </c>
      <c r="G538" s="21"/>
    </row>
    <row r="539" ht="37" customHeight="1" spans="1:7">
      <c r="A539" s="19"/>
      <c r="B539" s="19">
        <v>1342</v>
      </c>
      <c r="C539" s="21" t="s">
        <v>736</v>
      </c>
      <c r="D539" s="20">
        <v>435</v>
      </c>
      <c r="E539" s="20">
        <f t="shared" si="22"/>
        <v>398.46</v>
      </c>
      <c r="F539" s="20">
        <f t="shared" si="23"/>
        <v>372.8</v>
      </c>
      <c r="G539" s="21"/>
    </row>
    <row r="540" ht="37" customHeight="1" spans="1:7">
      <c r="A540" s="19"/>
      <c r="B540" s="19">
        <v>1343</v>
      </c>
      <c r="C540" s="21" t="s">
        <v>737</v>
      </c>
      <c r="D540" s="20">
        <v>43</v>
      </c>
      <c r="E540" s="20">
        <f t="shared" si="22"/>
        <v>39.39</v>
      </c>
      <c r="F540" s="20">
        <f t="shared" si="23"/>
        <v>36.85</v>
      </c>
      <c r="G540" s="21"/>
    </row>
    <row r="541" ht="37" customHeight="1" spans="1:7">
      <c r="A541" s="19"/>
      <c r="B541" s="19">
        <v>1344</v>
      </c>
      <c r="C541" s="21" t="s">
        <v>738</v>
      </c>
      <c r="D541" s="20">
        <v>53</v>
      </c>
      <c r="E541" s="20">
        <f t="shared" si="22"/>
        <v>48.55</v>
      </c>
      <c r="F541" s="20">
        <f t="shared" si="23"/>
        <v>45.42</v>
      </c>
      <c r="G541" s="21"/>
    </row>
    <row r="542" ht="37" customHeight="1" spans="1:7">
      <c r="A542" s="19"/>
      <c r="B542" s="19">
        <v>1345</v>
      </c>
      <c r="C542" s="21" t="s">
        <v>739</v>
      </c>
      <c r="D542" s="20">
        <v>90</v>
      </c>
      <c r="E542" s="20">
        <f t="shared" si="22"/>
        <v>82.44</v>
      </c>
      <c r="F542" s="20">
        <f t="shared" si="23"/>
        <v>77.13</v>
      </c>
      <c r="G542" s="21"/>
    </row>
    <row r="543" ht="37" customHeight="1" spans="1:7">
      <c r="A543" s="19"/>
      <c r="B543" s="19">
        <v>1346</v>
      </c>
      <c r="C543" s="21" t="s">
        <v>740</v>
      </c>
      <c r="D543" s="20">
        <v>162</v>
      </c>
      <c r="E543" s="20">
        <f t="shared" ref="E543:E553" si="24">D543*0.916</f>
        <v>148.39</v>
      </c>
      <c r="F543" s="20">
        <f t="shared" ref="F543:F553" si="25">D543*0.857</f>
        <v>138.83</v>
      </c>
      <c r="G543" s="21"/>
    </row>
    <row r="544" ht="37" customHeight="1" spans="1:7">
      <c r="A544" s="19"/>
      <c r="B544" s="19">
        <v>1347</v>
      </c>
      <c r="C544" s="21" t="s">
        <v>741</v>
      </c>
      <c r="D544" s="20">
        <v>85</v>
      </c>
      <c r="E544" s="20">
        <f t="shared" si="24"/>
        <v>77.86</v>
      </c>
      <c r="F544" s="20">
        <f t="shared" si="25"/>
        <v>72.85</v>
      </c>
      <c r="G544" s="21"/>
    </row>
    <row r="545" ht="37" customHeight="1" spans="1:7">
      <c r="A545" s="19"/>
      <c r="B545" s="19">
        <v>1348</v>
      </c>
      <c r="C545" s="21" t="s">
        <v>742</v>
      </c>
      <c r="D545" s="20">
        <v>3090</v>
      </c>
      <c r="E545" s="20">
        <f t="shared" si="24"/>
        <v>2830.44</v>
      </c>
      <c r="F545" s="20">
        <f t="shared" si="25"/>
        <v>2648.13</v>
      </c>
      <c r="G545" s="21"/>
    </row>
    <row r="546" ht="37" customHeight="1" spans="1:7">
      <c r="A546" s="19"/>
      <c r="B546" s="19">
        <v>1349</v>
      </c>
      <c r="C546" s="21" t="s">
        <v>743</v>
      </c>
      <c r="D546" s="20">
        <v>458</v>
      </c>
      <c r="E546" s="20">
        <f t="shared" si="24"/>
        <v>419.53</v>
      </c>
      <c r="F546" s="20">
        <f t="shared" si="25"/>
        <v>392.51</v>
      </c>
      <c r="G546" s="21"/>
    </row>
    <row r="547" ht="37" customHeight="1" spans="1:7">
      <c r="A547" s="19"/>
      <c r="B547" s="19">
        <v>1350</v>
      </c>
      <c r="C547" s="21" t="s">
        <v>744</v>
      </c>
      <c r="D547" s="20">
        <v>249</v>
      </c>
      <c r="E547" s="20">
        <f t="shared" si="24"/>
        <v>228.08</v>
      </c>
      <c r="F547" s="20">
        <f t="shared" si="25"/>
        <v>213.39</v>
      </c>
      <c r="G547" s="21"/>
    </row>
    <row r="548" ht="37" customHeight="1" spans="1:7">
      <c r="A548" s="19"/>
      <c r="B548" s="19">
        <v>1351</v>
      </c>
      <c r="C548" s="21" t="s">
        <v>745</v>
      </c>
      <c r="D548" s="20">
        <v>467</v>
      </c>
      <c r="E548" s="20">
        <f t="shared" si="24"/>
        <v>427.77</v>
      </c>
      <c r="F548" s="20">
        <f t="shared" si="25"/>
        <v>400.22</v>
      </c>
      <c r="G548" s="21"/>
    </row>
    <row r="549" ht="37" customHeight="1" spans="1:7">
      <c r="A549" s="19"/>
      <c r="B549" s="19">
        <v>1352</v>
      </c>
      <c r="C549" s="21" t="s">
        <v>746</v>
      </c>
      <c r="D549" s="20">
        <v>258</v>
      </c>
      <c r="E549" s="20">
        <f t="shared" si="24"/>
        <v>236.33</v>
      </c>
      <c r="F549" s="20">
        <f t="shared" si="25"/>
        <v>221.11</v>
      </c>
      <c r="G549" s="21"/>
    </row>
    <row r="550" ht="37" customHeight="1" spans="1:7">
      <c r="A550" s="19"/>
      <c r="B550" s="19">
        <v>1353</v>
      </c>
      <c r="C550" s="21" t="s">
        <v>747</v>
      </c>
      <c r="D550" s="20">
        <v>314</v>
      </c>
      <c r="E550" s="20">
        <f t="shared" si="24"/>
        <v>287.62</v>
      </c>
      <c r="F550" s="20">
        <f t="shared" si="25"/>
        <v>269.1</v>
      </c>
      <c r="G550" s="21"/>
    </row>
    <row r="551" ht="37" customHeight="1" spans="1:7">
      <c r="A551" s="19"/>
      <c r="B551" s="19">
        <v>1354</v>
      </c>
      <c r="C551" s="21" t="s">
        <v>748</v>
      </c>
      <c r="D551" s="20">
        <v>258</v>
      </c>
      <c r="E551" s="20">
        <f t="shared" si="24"/>
        <v>236.33</v>
      </c>
      <c r="F551" s="20">
        <f t="shared" si="25"/>
        <v>221.11</v>
      </c>
      <c r="G551" s="21"/>
    </row>
    <row r="552" ht="37" customHeight="1" spans="1:7">
      <c r="A552" s="19"/>
      <c r="B552" s="19">
        <v>1355</v>
      </c>
      <c r="C552" s="21" t="s">
        <v>749</v>
      </c>
      <c r="D552" s="20">
        <v>391</v>
      </c>
      <c r="E552" s="20">
        <f t="shared" si="24"/>
        <v>358.16</v>
      </c>
      <c r="F552" s="20">
        <f t="shared" si="25"/>
        <v>335.09</v>
      </c>
      <c r="G552" s="21"/>
    </row>
    <row r="553" ht="37" customHeight="1" spans="1:7">
      <c r="A553" s="19"/>
      <c r="B553" s="19">
        <v>1356</v>
      </c>
      <c r="C553" s="21" t="s">
        <v>750</v>
      </c>
      <c r="D553" s="20">
        <v>334</v>
      </c>
      <c r="E553" s="20">
        <f t="shared" si="24"/>
        <v>305.94</v>
      </c>
      <c r="F553" s="20">
        <f t="shared" si="25"/>
        <v>286.24</v>
      </c>
      <c r="G553" s="29"/>
    </row>
    <row r="554" ht="83" customHeight="1" spans="1:7">
      <c r="A554" s="30" t="s">
        <v>751</v>
      </c>
      <c r="B554" s="30"/>
      <c r="C554" s="30"/>
      <c r="D554" s="30"/>
      <c r="E554" s="30"/>
      <c r="F554" s="30"/>
      <c r="G554" s="31"/>
    </row>
  </sheetData>
  <mergeCells count="13">
    <mergeCell ref="A1:G1"/>
    <mergeCell ref="A554:G554"/>
    <mergeCell ref="A3:A16"/>
    <mergeCell ref="A17:A126"/>
    <mergeCell ref="A127:A165"/>
    <mergeCell ref="A166:A213"/>
    <mergeCell ref="A214:A238"/>
    <mergeCell ref="A239:A259"/>
    <mergeCell ref="A260:A287"/>
    <mergeCell ref="A288:A372"/>
    <mergeCell ref="A373:A472"/>
    <mergeCell ref="A473:A497"/>
    <mergeCell ref="A498:A553"/>
  </mergeCells>
  <pageMargins left="0.700694444444445" right="0.472222222222222" top="0.751388888888889" bottom="0.751388888888889" header="0.298611111111111" footer="0.298611111111111"/>
  <pageSetup paperSize="9" scale="63" fitToHeight="0" orientation="portrait" horizontalDpi="600"/>
  <headerFooter/>
  <rowBreaks count="9" manualBreakCount="9">
    <brk id="42" max="16383" man="1"/>
    <brk id="92" max="16383" man="1"/>
    <brk id="144" max="16383" man="1"/>
    <brk id="199" max="16383" man="1"/>
    <brk id="255" max="16383" man="1"/>
    <brk id="404" max="16383" man="1"/>
    <brk id="519" max="16383" man="1"/>
    <brk id="554" max="16383" man="1"/>
    <brk id="555"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5"/>
  <sheetViews>
    <sheetView tabSelected="1" view="pageBreakPreview" zoomScaleNormal="100" workbookViewId="0">
      <selection activeCell="E5" sqref="E5"/>
    </sheetView>
  </sheetViews>
  <sheetFormatPr defaultColWidth="9" defaultRowHeight="14.25" outlineLevelCol="6"/>
  <cols>
    <col min="1" max="1" width="8.56666666666667" style="1" customWidth="1"/>
    <col min="2" max="2" width="17" style="2" customWidth="1"/>
    <col min="3" max="3" width="17" style="1" customWidth="1"/>
    <col min="4" max="4" width="55.5" style="2" customWidth="1"/>
    <col min="5" max="5" width="11.125" style="1" customWidth="1"/>
    <col min="6" max="6" width="15.6333333333333" style="3" customWidth="1"/>
    <col min="7" max="7" width="12.625" style="1" customWidth="1"/>
    <col min="8" max="16384" width="9" style="1"/>
  </cols>
  <sheetData>
    <row r="1" s="1" customFormat="1" ht="57" customHeight="1" spans="1:7">
      <c r="A1" s="4" t="s">
        <v>752</v>
      </c>
      <c r="B1" s="5"/>
      <c r="C1" s="4"/>
      <c r="D1" s="5"/>
      <c r="E1" s="4"/>
      <c r="F1" s="6"/>
      <c r="G1" s="4"/>
    </row>
    <row r="2" s="1" customFormat="1" ht="37" customHeight="1" spans="1:7">
      <c r="A2" s="7" t="s">
        <v>103</v>
      </c>
      <c r="B2" s="8" t="s">
        <v>753</v>
      </c>
      <c r="C2" s="9" t="s">
        <v>754</v>
      </c>
      <c r="D2" s="8" t="s">
        <v>755</v>
      </c>
      <c r="E2" s="9" t="s">
        <v>756</v>
      </c>
      <c r="F2" s="10" t="s">
        <v>757</v>
      </c>
      <c r="G2" s="11" t="s">
        <v>88</v>
      </c>
    </row>
    <row r="3" s="2" customFormat="1" ht="38" customHeight="1" spans="1:7">
      <c r="A3" s="7">
        <v>1</v>
      </c>
      <c r="B3" s="12" t="s">
        <v>758</v>
      </c>
      <c r="C3" s="7" t="s">
        <v>759</v>
      </c>
      <c r="D3" s="12" t="s">
        <v>760</v>
      </c>
      <c r="E3" s="7" t="s">
        <v>761</v>
      </c>
      <c r="F3" s="9">
        <v>417.33</v>
      </c>
      <c r="G3" s="12"/>
    </row>
    <row r="4" s="2" customFormat="1" ht="38" customHeight="1" spans="1:7">
      <c r="A4" s="7">
        <v>2</v>
      </c>
      <c r="B4" s="12" t="s">
        <v>758</v>
      </c>
      <c r="C4" s="7" t="s">
        <v>759</v>
      </c>
      <c r="D4" s="12" t="s">
        <v>762</v>
      </c>
      <c r="E4" s="7" t="s">
        <v>761</v>
      </c>
      <c r="F4" s="9">
        <v>416.33</v>
      </c>
      <c r="G4" s="12"/>
    </row>
    <row r="5" s="2" customFormat="1" ht="38" customHeight="1" spans="1:7">
      <c r="A5" s="7">
        <v>3</v>
      </c>
      <c r="B5" s="12" t="s">
        <v>758</v>
      </c>
      <c r="C5" s="7" t="s">
        <v>759</v>
      </c>
      <c r="D5" s="12" t="s">
        <v>763</v>
      </c>
      <c r="E5" s="7" t="s">
        <v>761</v>
      </c>
      <c r="F5" s="9">
        <v>461.67</v>
      </c>
      <c r="G5" s="12"/>
    </row>
    <row r="6" s="2" customFormat="1" ht="38" customHeight="1" spans="1:7">
      <c r="A6" s="7">
        <v>4</v>
      </c>
      <c r="B6" s="12" t="s">
        <v>758</v>
      </c>
      <c r="C6" s="7" t="s">
        <v>759</v>
      </c>
      <c r="D6" s="12" t="s">
        <v>764</v>
      </c>
      <c r="E6" s="7" t="s">
        <v>761</v>
      </c>
      <c r="F6" s="9">
        <v>729</v>
      </c>
      <c r="G6" s="12"/>
    </row>
    <row r="7" s="2" customFormat="1" ht="38" customHeight="1" spans="1:7">
      <c r="A7" s="7">
        <v>5</v>
      </c>
      <c r="B7" s="12" t="s">
        <v>758</v>
      </c>
      <c r="C7" s="7" t="s">
        <v>759</v>
      </c>
      <c r="D7" s="12" t="s">
        <v>765</v>
      </c>
      <c r="E7" s="7" t="s">
        <v>761</v>
      </c>
      <c r="F7" s="9">
        <v>479</v>
      </c>
      <c r="G7" s="12"/>
    </row>
    <row r="8" s="2" customFormat="1" ht="38" customHeight="1" spans="1:7">
      <c r="A8" s="7">
        <v>6</v>
      </c>
      <c r="B8" s="12" t="s">
        <v>758</v>
      </c>
      <c r="C8" s="7" t="s">
        <v>759</v>
      </c>
      <c r="D8" s="12" t="s">
        <v>766</v>
      </c>
      <c r="E8" s="7" t="s">
        <v>761</v>
      </c>
      <c r="F8" s="9">
        <v>570.67</v>
      </c>
      <c r="G8" s="12"/>
    </row>
    <row r="9" s="2" customFormat="1" ht="38" customHeight="1" spans="1:7">
      <c r="A9" s="7">
        <v>7</v>
      </c>
      <c r="B9" s="12" t="s">
        <v>758</v>
      </c>
      <c r="C9" s="7" t="s">
        <v>759</v>
      </c>
      <c r="D9" s="12" t="s">
        <v>767</v>
      </c>
      <c r="E9" s="7" t="s">
        <v>761</v>
      </c>
      <c r="F9" s="9">
        <v>601.67</v>
      </c>
      <c r="G9" s="12"/>
    </row>
    <row r="10" s="2" customFormat="1" ht="38" customHeight="1" spans="1:7">
      <c r="A10" s="7">
        <v>8</v>
      </c>
      <c r="B10" s="12" t="s">
        <v>758</v>
      </c>
      <c r="C10" s="7" t="s">
        <v>759</v>
      </c>
      <c r="D10" s="12" t="s">
        <v>768</v>
      </c>
      <c r="E10" s="7" t="s">
        <v>761</v>
      </c>
      <c r="F10" s="9">
        <v>872.33</v>
      </c>
      <c r="G10" s="12"/>
    </row>
    <row r="11" s="2" customFormat="1" ht="38" customHeight="1" spans="1:7">
      <c r="A11" s="7">
        <v>9</v>
      </c>
      <c r="B11" s="12" t="s">
        <v>758</v>
      </c>
      <c r="C11" s="7" t="s">
        <v>759</v>
      </c>
      <c r="D11" s="12" t="s">
        <v>769</v>
      </c>
      <c r="E11" s="7" t="s">
        <v>761</v>
      </c>
      <c r="F11" s="9">
        <v>585.67</v>
      </c>
      <c r="G11" s="12"/>
    </row>
    <row r="12" s="2" customFormat="1" ht="38" customHeight="1" spans="1:7">
      <c r="A12" s="7">
        <v>10</v>
      </c>
      <c r="B12" s="12" t="s">
        <v>758</v>
      </c>
      <c r="C12" s="7" t="s">
        <v>759</v>
      </c>
      <c r="D12" s="12" t="s">
        <v>770</v>
      </c>
      <c r="E12" s="7" t="s">
        <v>761</v>
      </c>
      <c r="F12" s="9">
        <v>499</v>
      </c>
      <c r="G12" s="12"/>
    </row>
    <row r="13" s="2" customFormat="1" ht="38" customHeight="1" spans="1:7">
      <c r="A13" s="7">
        <v>11</v>
      </c>
      <c r="B13" s="12" t="s">
        <v>758</v>
      </c>
      <c r="C13" s="7" t="s">
        <v>759</v>
      </c>
      <c r="D13" s="12" t="s">
        <v>771</v>
      </c>
      <c r="E13" s="7" t="s">
        <v>761</v>
      </c>
      <c r="F13" s="9">
        <v>669</v>
      </c>
      <c r="G13" s="12"/>
    </row>
    <row r="14" s="2" customFormat="1" ht="38" customHeight="1" spans="1:7">
      <c r="A14" s="7">
        <v>12</v>
      </c>
      <c r="B14" s="12" t="s">
        <v>758</v>
      </c>
      <c r="C14" s="7" t="s">
        <v>759</v>
      </c>
      <c r="D14" s="12" t="s">
        <v>772</v>
      </c>
      <c r="E14" s="7" t="s">
        <v>761</v>
      </c>
      <c r="F14" s="9">
        <v>1069</v>
      </c>
      <c r="G14" s="12"/>
    </row>
    <row r="15" s="2" customFormat="1" ht="38" customHeight="1" spans="1:7">
      <c r="A15" s="7">
        <v>13</v>
      </c>
      <c r="B15" s="12" t="s">
        <v>758</v>
      </c>
      <c r="C15" s="7" t="s">
        <v>759</v>
      </c>
      <c r="D15" s="12" t="s">
        <v>773</v>
      </c>
      <c r="E15" s="7" t="s">
        <v>761</v>
      </c>
      <c r="F15" s="9">
        <v>949</v>
      </c>
      <c r="G15" s="12"/>
    </row>
    <row r="16" s="2" customFormat="1" ht="38" customHeight="1" spans="1:7">
      <c r="A16" s="7">
        <v>14</v>
      </c>
      <c r="B16" s="12" t="s">
        <v>758</v>
      </c>
      <c r="C16" s="7" t="s">
        <v>774</v>
      </c>
      <c r="D16" s="12" t="s">
        <v>775</v>
      </c>
      <c r="E16" s="7" t="s">
        <v>761</v>
      </c>
      <c r="F16" s="9">
        <v>1171.67</v>
      </c>
      <c r="G16" s="12"/>
    </row>
    <row r="17" s="2" customFormat="1" ht="38" customHeight="1" spans="1:7">
      <c r="A17" s="7">
        <v>15</v>
      </c>
      <c r="B17" s="12" t="s">
        <v>758</v>
      </c>
      <c r="C17" s="7" t="s">
        <v>776</v>
      </c>
      <c r="D17" s="12" t="s">
        <v>777</v>
      </c>
      <c r="E17" s="7" t="s">
        <v>761</v>
      </c>
      <c r="F17" s="9">
        <v>560.67</v>
      </c>
      <c r="G17" s="12"/>
    </row>
    <row r="18" s="2" customFormat="1" ht="38" customHeight="1" spans="1:7">
      <c r="A18" s="7">
        <v>16</v>
      </c>
      <c r="B18" s="12" t="s">
        <v>758</v>
      </c>
      <c r="C18" s="7" t="s">
        <v>778</v>
      </c>
      <c r="D18" s="12" t="s">
        <v>779</v>
      </c>
      <c r="E18" s="7" t="s">
        <v>761</v>
      </c>
      <c r="F18" s="9">
        <v>634.5</v>
      </c>
      <c r="G18" s="12"/>
    </row>
    <row r="19" s="2" customFormat="1" ht="38" customHeight="1" spans="1:7">
      <c r="A19" s="7">
        <v>17</v>
      </c>
      <c r="B19" s="12" t="s">
        <v>758</v>
      </c>
      <c r="C19" s="7" t="s">
        <v>780</v>
      </c>
      <c r="D19" s="12" t="s">
        <v>781</v>
      </c>
      <c r="E19" s="7" t="s">
        <v>761</v>
      </c>
      <c r="F19" s="9">
        <v>413.17</v>
      </c>
      <c r="G19" s="12"/>
    </row>
    <row r="20" s="2" customFormat="1" ht="38" customHeight="1" spans="1:7">
      <c r="A20" s="7">
        <v>18</v>
      </c>
      <c r="B20" s="12" t="s">
        <v>758</v>
      </c>
      <c r="C20" s="7" t="s">
        <v>782</v>
      </c>
      <c r="D20" s="12" t="s">
        <v>783</v>
      </c>
      <c r="E20" s="7" t="s">
        <v>761</v>
      </c>
      <c r="F20" s="9">
        <v>483.5</v>
      </c>
      <c r="G20" s="12"/>
    </row>
    <row r="21" s="2" customFormat="1" ht="38" customHeight="1" spans="1:7">
      <c r="A21" s="7">
        <v>19</v>
      </c>
      <c r="B21" s="12" t="s">
        <v>758</v>
      </c>
      <c r="C21" s="7" t="s">
        <v>782</v>
      </c>
      <c r="D21" s="12" t="s">
        <v>784</v>
      </c>
      <c r="E21" s="7" t="s">
        <v>761</v>
      </c>
      <c r="F21" s="9">
        <v>863</v>
      </c>
      <c r="G21" s="12"/>
    </row>
    <row r="22" s="2" customFormat="1" ht="38" customHeight="1" spans="1:7">
      <c r="A22" s="7">
        <v>20</v>
      </c>
      <c r="B22" s="12" t="s">
        <v>758</v>
      </c>
      <c r="C22" s="7" t="s">
        <v>782</v>
      </c>
      <c r="D22" s="12" t="s">
        <v>785</v>
      </c>
      <c r="E22" s="7" t="s">
        <v>761</v>
      </c>
      <c r="F22" s="9">
        <v>353.5</v>
      </c>
      <c r="G22" s="12"/>
    </row>
    <row r="23" s="2" customFormat="1" ht="38" customHeight="1" spans="1:7">
      <c r="A23" s="7">
        <v>21</v>
      </c>
      <c r="B23" s="12" t="s">
        <v>758</v>
      </c>
      <c r="C23" s="7" t="s">
        <v>782</v>
      </c>
      <c r="D23" s="12" t="s">
        <v>786</v>
      </c>
      <c r="E23" s="7" t="s">
        <v>761</v>
      </c>
      <c r="F23" s="9">
        <v>1093.67</v>
      </c>
      <c r="G23" s="12"/>
    </row>
    <row r="24" s="2" customFormat="1" ht="38" customHeight="1" spans="1:7">
      <c r="A24" s="7">
        <v>22</v>
      </c>
      <c r="B24" s="12" t="s">
        <v>758</v>
      </c>
      <c r="C24" s="7" t="s">
        <v>787</v>
      </c>
      <c r="D24" s="12" t="s">
        <v>765</v>
      </c>
      <c r="E24" s="7" t="s">
        <v>761</v>
      </c>
      <c r="F24" s="9">
        <v>359</v>
      </c>
      <c r="G24" s="12"/>
    </row>
    <row r="25" s="2" customFormat="1" ht="38" customHeight="1" spans="1:7">
      <c r="A25" s="7">
        <v>23</v>
      </c>
      <c r="B25" s="12" t="s">
        <v>758</v>
      </c>
      <c r="C25" s="7" t="s">
        <v>788</v>
      </c>
      <c r="D25" s="12" t="s">
        <v>789</v>
      </c>
      <c r="E25" s="7" t="s">
        <v>761</v>
      </c>
      <c r="F25" s="9">
        <v>1490.33</v>
      </c>
      <c r="G25" s="12"/>
    </row>
    <row r="26" s="2" customFormat="1" ht="38" customHeight="1" spans="1:7">
      <c r="A26" s="7">
        <v>24</v>
      </c>
      <c r="B26" s="12" t="s">
        <v>758</v>
      </c>
      <c r="C26" s="7" t="s">
        <v>790</v>
      </c>
      <c r="D26" s="12" t="s">
        <v>791</v>
      </c>
      <c r="E26" s="7" t="s">
        <v>761</v>
      </c>
      <c r="F26" s="9">
        <v>840</v>
      </c>
      <c r="G26" s="12"/>
    </row>
    <row r="27" s="2" customFormat="1" ht="38" customHeight="1" spans="1:7">
      <c r="A27" s="7">
        <v>25</v>
      </c>
      <c r="B27" s="12" t="s">
        <v>758</v>
      </c>
      <c r="C27" s="7" t="s">
        <v>790</v>
      </c>
      <c r="D27" s="12" t="s">
        <v>792</v>
      </c>
      <c r="E27" s="7" t="s">
        <v>761</v>
      </c>
      <c r="F27" s="9">
        <v>467.67</v>
      </c>
      <c r="G27" s="12"/>
    </row>
    <row r="28" s="2" customFormat="1" ht="38" customHeight="1" spans="1:7">
      <c r="A28" s="7">
        <v>26</v>
      </c>
      <c r="B28" s="12" t="s">
        <v>758</v>
      </c>
      <c r="C28" s="7" t="s">
        <v>790</v>
      </c>
      <c r="D28" s="12" t="s">
        <v>793</v>
      </c>
      <c r="E28" s="7" t="s">
        <v>761</v>
      </c>
      <c r="F28" s="9">
        <v>643.67</v>
      </c>
      <c r="G28" s="12"/>
    </row>
    <row r="29" s="2" customFormat="1" ht="38" customHeight="1" spans="1:7">
      <c r="A29" s="7">
        <v>27</v>
      </c>
      <c r="B29" s="12" t="s">
        <v>758</v>
      </c>
      <c r="C29" s="7" t="s">
        <v>794</v>
      </c>
      <c r="D29" s="12" t="s">
        <v>795</v>
      </c>
      <c r="E29" s="7" t="s">
        <v>761</v>
      </c>
      <c r="F29" s="9">
        <v>407</v>
      </c>
      <c r="G29" s="12"/>
    </row>
    <row r="30" s="2" customFormat="1" ht="38" customHeight="1" spans="1:7">
      <c r="A30" s="7">
        <v>28</v>
      </c>
      <c r="B30" s="12" t="s">
        <v>758</v>
      </c>
      <c r="C30" s="7" t="s">
        <v>794</v>
      </c>
      <c r="D30" s="12" t="s">
        <v>796</v>
      </c>
      <c r="E30" s="7" t="s">
        <v>761</v>
      </c>
      <c r="F30" s="9">
        <v>444.5</v>
      </c>
      <c r="G30" s="12"/>
    </row>
    <row r="31" s="2" customFormat="1" ht="38" customHeight="1" spans="1:7">
      <c r="A31" s="7">
        <v>29</v>
      </c>
      <c r="B31" s="12" t="s">
        <v>758</v>
      </c>
      <c r="C31" s="7" t="s">
        <v>794</v>
      </c>
      <c r="D31" s="12" t="s">
        <v>797</v>
      </c>
      <c r="E31" s="7" t="s">
        <v>761</v>
      </c>
      <c r="F31" s="9">
        <v>465.5</v>
      </c>
      <c r="G31" s="12"/>
    </row>
    <row r="32" s="2" customFormat="1" ht="38" customHeight="1" spans="1:7">
      <c r="A32" s="7">
        <v>30</v>
      </c>
      <c r="B32" s="12" t="s">
        <v>758</v>
      </c>
      <c r="C32" s="7" t="s">
        <v>798</v>
      </c>
      <c r="D32" s="12" t="s">
        <v>799</v>
      </c>
      <c r="E32" s="7" t="s">
        <v>761</v>
      </c>
      <c r="F32" s="9">
        <v>889</v>
      </c>
      <c r="G32" s="12"/>
    </row>
    <row r="33" s="2" customFormat="1" ht="38" customHeight="1" spans="1:7">
      <c r="A33" s="7">
        <v>31</v>
      </c>
      <c r="B33" s="12" t="s">
        <v>758</v>
      </c>
      <c r="C33" s="7" t="s">
        <v>798</v>
      </c>
      <c r="D33" s="12" t="s">
        <v>800</v>
      </c>
      <c r="E33" s="7" t="s">
        <v>761</v>
      </c>
      <c r="F33" s="9">
        <v>399</v>
      </c>
      <c r="G33" s="12"/>
    </row>
    <row r="34" s="2" customFormat="1" ht="38" customHeight="1" spans="1:7">
      <c r="A34" s="7">
        <v>32</v>
      </c>
      <c r="B34" s="12" t="s">
        <v>758</v>
      </c>
      <c r="C34" s="7" t="s">
        <v>801</v>
      </c>
      <c r="D34" s="12" t="s">
        <v>802</v>
      </c>
      <c r="E34" s="7" t="s">
        <v>761</v>
      </c>
      <c r="F34" s="9">
        <v>470</v>
      </c>
      <c r="G34" s="12"/>
    </row>
    <row r="35" s="2" customFormat="1" ht="38" customHeight="1" spans="1:7">
      <c r="A35" s="7">
        <v>33</v>
      </c>
      <c r="B35" s="12" t="s">
        <v>758</v>
      </c>
      <c r="C35" s="7" t="s">
        <v>788</v>
      </c>
      <c r="D35" s="12" t="s">
        <v>803</v>
      </c>
      <c r="E35" s="7" t="s">
        <v>761</v>
      </c>
      <c r="F35" s="9">
        <v>975.5</v>
      </c>
      <c r="G35" s="12"/>
    </row>
    <row r="36" s="2" customFormat="1" ht="38" customHeight="1" spans="1:7">
      <c r="A36" s="7">
        <v>34</v>
      </c>
      <c r="B36" s="12" t="s">
        <v>758</v>
      </c>
      <c r="C36" s="7" t="s">
        <v>788</v>
      </c>
      <c r="D36" s="12" t="s">
        <v>804</v>
      </c>
      <c r="E36" s="7" t="s">
        <v>761</v>
      </c>
      <c r="F36" s="9">
        <v>942.5</v>
      </c>
      <c r="G36" s="12"/>
    </row>
    <row r="37" s="2" customFormat="1" ht="38" customHeight="1" spans="1:7">
      <c r="A37" s="7">
        <v>35</v>
      </c>
      <c r="B37" s="12" t="s">
        <v>758</v>
      </c>
      <c r="C37" s="7" t="s">
        <v>788</v>
      </c>
      <c r="D37" s="12" t="s">
        <v>805</v>
      </c>
      <c r="E37" s="7" t="s">
        <v>761</v>
      </c>
      <c r="F37" s="9">
        <v>1010</v>
      </c>
      <c r="G37" s="12"/>
    </row>
    <row r="38" s="2" customFormat="1" ht="38" customHeight="1" spans="1:7">
      <c r="A38" s="7">
        <v>36</v>
      </c>
      <c r="B38" s="12" t="s">
        <v>758</v>
      </c>
      <c r="C38" s="7" t="s">
        <v>788</v>
      </c>
      <c r="D38" s="12" t="s">
        <v>806</v>
      </c>
      <c r="E38" s="7" t="s">
        <v>761</v>
      </c>
      <c r="F38" s="9">
        <v>1612.07</v>
      </c>
      <c r="G38" s="12"/>
    </row>
    <row r="39" s="2" customFormat="1" ht="38" customHeight="1" spans="1:7">
      <c r="A39" s="7">
        <v>37</v>
      </c>
      <c r="B39" s="12" t="s">
        <v>758</v>
      </c>
      <c r="C39" s="7" t="s">
        <v>807</v>
      </c>
      <c r="D39" s="12" t="s">
        <v>808</v>
      </c>
      <c r="E39" s="7" t="s">
        <v>761</v>
      </c>
      <c r="F39" s="9">
        <v>1235.33</v>
      </c>
      <c r="G39" s="12"/>
    </row>
    <row r="40" s="2" customFormat="1" ht="38" customHeight="1" spans="1:7">
      <c r="A40" s="7">
        <v>38</v>
      </c>
      <c r="B40" s="12" t="s">
        <v>758</v>
      </c>
      <c r="C40" s="7" t="s">
        <v>807</v>
      </c>
      <c r="D40" s="12" t="s">
        <v>809</v>
      </c>
      <c r="E40" s="7" t="s">
        <v>761</v>
      </c>
      <c r="F40" s="9">
        <v>573.3</v>
      </c>
      <c r="G40" s="12"/>
    </row>
    <row r="41" s="2" customFormat="1" ht="38" customHeight="1" spans="1:7">
      <c r="A41" s="7">
        <v>39</v>
      </c>
      <c r="B41" s="12" t="s">
        <v>758</v>
      </c>
      <c r="C41" s="7" t="s">
        <v>807</v>
      </c>
      <c r="D41" s="12" t="s">
        <v>810</v>
      </c>
      <c r="E41" s="7" t="s">
        <v>761</v>
      </c>
      <c r="F41" s="9">
        <v>716.78</v>
      </c>
      <c r="G41" s="12"/>
    </row>
    <row r="42" s="2" customFormat="1" ht="38" customHeight="1" spans="1:7">
      <c r="A42" s="7">
        <v>40</v>
      </c>
      <c r="B42" s="12" t="s">
        <v>758</v>
      </c>
      <c r="C42" s="7" t="s">
        <v>811</v>
      </c>
      <c r="D42" s="12" t="s">
        <v>812</v>
      </c>
      <c r="E42" s="7" t="s">
        <v>761</v>
      </c>
      <c r="F42" s="9">
        <v>765</v>
      </c>
      <c r="G42" s="12"/>
    </row>
    <row r="43" s="2" customFormat="1" ht="38" customHeight="1" spans="1:7">
      <c r="A43" s="7">
        <v>41</v>
      </c>
      <c r="B43" s="12" t="s">
        <v>758</v>
      </c>
      <c r="C43" s="7" t="s">
        <v>811</v>
      </c>
      <c r="D43" s="12" t="s">
        <v>813</v>
      </c>
      <c r="E43" s="7" t="s">
        <v>761</v>
      </c>
      <c r="F43" s="9">
        <v>764</v>
      </c>
      <c r="G43" s="12"/>
    </row>
    <row r="44" s="2" customFormat="1" ht="38" customHeight="1" spans="1:7">
      <c r="A44" s="7">
        <v>42</v>
      </c>
      <c r="B44" s="12" t="s">
        <v>758</v>
      </c>
      <c r="C44" s="7" t="s">
        <v>811</v>
      </c>
      <c r="D44" s="12" t="s">
        <v>814</v>
      </c>
      <c r="E44" s="7" t="s">
        <v>761</v>
      </c>
      <c r="F44" s="9">
        <v>509</v>
      </c>
      <c r="G44" s="12"/>
    </row>
    <row r="45" s="2" customFormat="1" ht="38" customHeight="1" spans="1:7">
      <c r="A45" s="7">
        <v>43</v>
      </c>
      <c r="B45" s="12" t="s">
        <v>758</v>
      </c>
      <c r="C45" s="7" t="s">
        <v>815</v>
      </c>
      <c r="D45" s="12" t="s">
        <v>816</v>
      </c>
      <c r="E45" s="7" t="s">
        <v>761</v>
      </c>
      <c r="F45" s="9">
        <v>954.67</v>
      </c>
      <c r="G45" s="12"/>
    </row>
    <row r="46" s="2" customFormat="1" ht="38" customHeight="1" spans="1:7">
      <c r="A46" s="7">
        <v>44</v>
      </c>
      <c r="B46" s="12" t="s">
        <v>758</v>
      </c>
      <c r="C46" s="7" t="s">
        <v>815</v>
      </c>
      <c r="D46" s="12" t="s">
        <v>817</v>
      </c>
      <c r="E46" s="7" t="s">
        <v>761</v>
      </c>
      <c r="F46" s="9">
        <v>824</v>
      </c>
      <c r="G46" s="12"/>
    </row>
    <row r="47" s="2" customFormat="1" ht="38" customHeight="1" spans="1:7">
      <c r="A47" s="7">
        <v>45</v>
      </c>
      <c r="B47" s="12" t="s">
        <v>758</v>
      </c>
      <c r="C47" s="7" t="s">
        <v>818</v>
      </c>
      <c r="D47" s="12" t="s">
        <v>806</v>
      </c>
      <c r="E47" s="7" t="s">
        <v>761</v>
      </c>
      <c r="F47" s="9">
        <v>1619.5</v>
      </c>
      <c r="G47" s="12"/>
    </row>
    <row r="48" s="2" customFormat="1" ht="38" customHeight="1" spans="1:7">
      <c r="A48" s="7">
        <v>46</v>
      </c>
      <c r="B48" s="12" t="s">
        <v>758</v>
      </c>
      <c r="C48" s="7" t="s">
        <v>790</v>
      </c>
      <c r="D48" s="12" t="s">
        <v>785</v>
      </c>
      <c r="E48" s="7" t="s">
        <v>761</v>
      </c>
      <c r="F48" s="9">
        <v>394</v>
      </c>
      <c r="G48" s="12"/>
    </row>
    <row r="49" s="2" customFormat="1" ht="38" customHeight="1" spans="1:7">
      <c r="A49" s="7">
        <v>47</v>
      </c>
      <c r="B49" s="12" t="s">
        <v>819</v>
      </c>
      <c r="C49" s="12" t="s">
        <v>820</v>
      </c>
      <c r="D49" s="12" t="s">
        <v>821</v>
      </c>
      <c r="E49" s="12" t="s">
        <v>822</v>
      </c>
      <c r="F49" s="9">
        <v>375.67</v>
      </c>
      <c r="G49" s="12"/>
    </row>
    <row r="50" s="2" customFormat="1" ht="38" customHeight="1" spans="1:7">
      <c r="A50" s="7">
        <v>48</v>
      </c>
      <c r="B50" s="12" t="s">
        <v>819</v>
      </c>
      <c r="C50" s="12" t="s">
        <v>820</v>
      </c>
      <c r="D50" s="12" t="s">
        <v>823</v>
      </c>
      <c r="E50" s="12" t="s">
        <v>822</v>
      </c>
      <c r="F50" s="9">
        <v>839.67</v>
      </c>
      <c r="G50" s="12"/>
    </row>
    <row r="51" s="2" customFormat="1" ht="38" customHeight="1" spans="1:7">
      <c r="A51" s="7">
        <v>49</v>
      </c>
      <c r="B51" s="12" t="s">
        <v>819</v>
      </c>
      <c r="C51" s="12" t="s">
        <v>820</v>
      </c>
      <c r="D51" s="12" t="s">
        <v>824</v>
      </c>
      <c r="E51" s="12" t="s">
        <v>822</v>
      </c>
      <c r="F51" s="9">
        <v>857.33</v>
      </c>
      <c r="G51" s="12"/>
    </row>
    <row r="52" s="2" customFormat="1" ht="38" customHeight="1" spans="1:7">
      <c r="A52" s="7">
        <v>50</v>
      </c>
      <c r="B52" s="12" t="s">
        <v>819</v>
      </c>
      <c r="C52" s="12" t="s">
        <v>820</v>
      </c>
      <c r="D52" s="12" t="s">
        <v>825</v>
      </c>
      <c r="E52" s="12" t="s">
        <v>822</v>
      </c>
      <c r="F52" s="9">
        <v>1396.67</v>
      </c>
      <c r="G52" s="12"/>
    </row>
    <row r="53" s="2" customFormat="1" ht="38" customHeight="1" spans="1:7">
      <c r="A53" s="7">
        <v>51</v>
      </c>
      <c r="B53" s="12" t="s">
        <v>819</v>
      </c>
      <c r="C53" s="12" t="s">
        <v>820</v>
      </c>
      <c r="D53" s="12" t="s">
        <v>826</v>
      </c>
      <c r="E53" s="12" t="s">
        <v>822</v>
      </c>
      <c r="F53" s="9">
        <v>681.33</v>
      </c>
      <c r="G53" s="12"/>
    </row>
    <row r="54" s="2" customFormat="1" ht="38" customHeight="1" spans="1:7">
      <c r="A54" s="7">
        <v>52</v>
      </c>
      <c r="B54" s="12" t="s">
        <v>819</v>
      </c>
      <c r="C54" s="12" t="s">
        <v>827</v>
      </c>
      <c r="D54" s="12" t="s">
        <v>824</v>
      </c>
      <c r="E54" s="12" t="s">
        <v>822</v>
      </c>
      <c r="F54" s="9">
        <v>662</v>
      </c>
      <c r="G54" s="12"/>
    </row>
    <row r="55" s="2" customFormat="1" ht="38" customHeight="1" spans="1:7">
      <c r="A55" s="7">
        <v>53</v>
      </c>
      <c r="B55" s="12" t="s">
        <v>819</v>
      </c>
      <c r="C55" s="7" t="s">
        <v>828</v>
      </c>
      <c r="D55" s="8" t="s">
        <v>823</v>
      </c>
      <c r="E55" s="7" t="s">
        <v>822</v>
      </c>
      <c r="F55" s="9">
        <v>689.33</v>
      </c>
      <c r="G55" s="12"/>
    </row>
    <row r="56" s="2" customFormat="1" ht="38" customHeight="1" spans="1:7">
      <c r="A56" s="7">
        <v>54</v>
      </c>
      <c r="B56" s="12" t="s">
        <v>819</v>
      </c>
      <c r="C56" s="7" t="s">
        <v>828</v>
      </c>
      <c r="D56" s="12" t="s">
        <v>824</v>
      </c>
      <c r="E56" s="12" t="s">
        <v>822</v>
      </c>
      <c r="F56" s="9">
        <v>613.5</v>
      </c>
      <c r="G56" s="12"/>
    </row>
    <row r="57" s="2" customFormat="1" ht="38" customHeight="1" spans="1:7">
      <c r="A57" s="7">
        <v>55</v>
      </c>
      <c r="B57" s="12" t="s">
        <v>819</v>
      </c>
      <c r="C57" s="12" t="s">
        <v>829</v>
      </c>
      <c r="D57" s="12" t="s">
        <v>823</v>
      </c>
      <c r="E57" s="12" t="s">
        <v>822</v>
      </c>
      <c r="F57" s="9">
        <v>834.67</v>
      </c>
      <c r="G57" s="12"/>
    </row>
    <row r="58" s="2" customFormat="1" ht="38" customHeight="1" spans="1:7">
      <c r="A58" s="7">
        <v>56</v>
      </c>
      <c r="B58" s="12" t="s">
        <v>819</v>
      </c>
      <c r="C58" s="7" t="s">
        <v>830</v>
      </c>
      <c r="D58" s="12" t="s">
        <v>824</v>
      </c>
      <c r="E58" s="12" t="s">
        <v>822</v>
      </c>
      <c r="F58" s="9">
        <v>909</v>
      </c>
      <c r="G58" s="12"/>
    </row>
    <row r="59" s="2" customFormat="1" ht="38" customHeight="1" spans="1:7">
      <c r="A59" s="7">
        <v>57</v>
      </c>
      <c r="B59" s="12" t="s">
        <v>819</v>
      </c>
      <c r="C59" s="7" t="s">
        <v>830</v>
      </c>
      <c r="D59" s="12" t="s">
        <v>831</v>
      </c>
      <c r="E59" s="12" t="s">
        <v>822</v>
      </c>
      <c r="F59" s="9">
        <v>680.5</v>
      </c>
      <c r="G59" s="12"/>
    </row>
    <row r="60" s="2" customFormat="1" ht="38" customHeight="1" spans="1:7">
      <c r="A60" s="7">
        <v>58</v>
      </c>
      <c r="B60" s="12" t="s">
        <v>819</v>
      </c>
      <c r="C60" s="7" t="s">
        <v>830</v>
      </c>
      <c r="D60" s="12" t="s">
        <v>832</v>
      </c>
      <c r="E60" s="12" t="s">
        <v>822</v>
      </c>
      <c r="F60" s="9">
        <v>592.67</v>
      </c>
      <c r="G60" s="12"/>
    </row>
    <row r="61" s="2" customFormat="1" ht="38" customHeight="1" spans="1:7">
      <c r="A61" s="7">
        <v>59</v>
      </c>
      <c r="B61" s="12" t="s">
        <v>819</v>
      </c>
      <c r="C61" s="7" t="s">
        <v>830</v>
      </c>
      <c r="D61" s="12" t="s">
        <v>833</v>
      </c>
      <c r="E61" s="12" t="s">
        <v>822</v>
      </c>
      <c r="F61" s="9">
        <v>437.5</v>
      </c>
      <c r="G61" s="12"/>
    </row>
    <row r="62" s="2" customFormat="1" ht="38" customHeight="1" spans="1:7">
      <c r="A62" s="7">
        <v>60</v>
      </c>
      <c r="B62" s="12" t="s">
        <v>834</v>
      </c>
      <c r="C62" s="7" t="s">
        <v>835</v>
      </c>
      <c r="D62" s="12" t="s">
        <v>836</v>
      </c>
      <c r="E62" s="12" t="s">
        <v>837</v>
      </c>
      <c r="F62" s="9">
        <v>22.44</v>
      </c>
      <c r="G62" s="12"/>
    </row>
    <row r="63" s="2" customFormat="1" ht="38" customHeight="1" spans="1:7">
      <c r="A63" s="7">
        <v>61</v>
      </c>
      <c r="B63" s="12" t="s">
        <v>838</v>
      </c>
      <c r="C63" s="7" t="s">
        <v>835</v>
      </c>
      <c r="D63" s="12" t="s">
        <v>839</v>
      </c>
      <c r="E63" s="12" t="s">
        <v>837</v>
      </c>
      <c r="F63" s="9">
        <v>159</v>
      </c>
      <c r="G63" s="12"/>
    </row>
    <row r="64" s="2" customFormat="1" ht="38" customHeight="1" spans="1:7">
      <c r="A64" s="7">
        <v>62</v>
      </c>
      <c r="B64" s="12" t="s">
        <v>834</v>
      </c>
      <c r="C64" s="7" t="s">
        <v>835</v>
      </c>
      <c r="D64" s="12" t="s">
        <v>840</v>
      </c>
      <c r="E64" s="7" t="s">
        <v>837</v>
      </c>
      <c r="F64" s="9">
        <v>111.64</v>
      </c>
      <c r="G64" s="12"/>
    </row>
    <row r="65" s="2" customFormat="1" ht="38" customHeight="1" spans="1:7">
      <c r="A65" s="7">
        <v>63</v>
      </c>
      <c r="B65" s="12" t="s">
        <v>834</v>
      </c>
      <c r="C65" s="7" t="s">
        <v>835</v>
      </c>
      <c r="D65" s="8" t="s">
        <v>841</v>
      </c>
      <c r="E65" s="7" t="s">
        <v>837</v>
      </c>
      <c r="F65" s="9">
        <v>29</v>
      </c>
      <c r="G65" s="12"/>
    </row>
    <row r="66" s="2" customFormat="1" ht="38" customHeight="1" spans="1:7">
      <c r="A66" s="7">
        <v>64</v>
      </c>
      <c r="B66" s="12" t="s">
        <v>834</v>
      </c>
      <c r="C66" s="7" t="s">
        <v>835</v>
      </c>
      <c r="D66" s="8" t="s">
        <v>842</v>
      </c>
      <c r="E66" s="7" t="s">
        <v>837</v>
      </c>
      <c r="F66" s="9">
        <v>29</v>
      </c>
      <c r="G66" s="12"/>
    </row>
    <row r="67" s="2" customFormat="1" ht="38" customHeight="1" spans="1:7">
      <c r="A67" s="7">
        <v>65</v>
      </c>
      <c r="B67" s="12" t="s">
        <v>834</v>
      </c>
      <c r="C67" s="7" t="s">
        <v>843</v>
      </c>
      <c r="D67" s="12" t="s">
        <v>844</v>
      </c>
      <c r="E67" s="12" t="s">
        <v>837</v>
      </c>
      <c r="F67" s="9">
        <v>37</v>
      </c>
      <c r="G67" s="12"/>
    </row>
    <row r="68" s="2" customFormat="1" ht="38" customHeight="1" spans="1:7">
      <c r="A68" s="7">
        <v>66</v>
      </c>
      <c r="B68" s="12" t="s">
        <v>834</v>
      </c>
      <c r="C68" s="7" t="s">
        <v>845</v>
      </c>
      <c r="D68" s="12" t="s">
        <v>846</v>
      </c>
      <c r="E68" s="7" t="s">
        <v>847</v>
      </c>
      <c r="F68" s="9">
        <v>428.67</v>
      </c>
      <c r="G68" s="12"/>
    </row>
    <row r="69" s="2" customFormat="1" ht="38" customHeight="1" spans="1:7">
      <c r="A69" s="7">
        <v>67</v>
      </c>
      <c r="B69" s="12" t="s">
        <v>834</v>
      </c>
      <c r="C69" s="7" t="s">
        <v>845</v>
      </c>
      <c r="D69" s="12" t="s">
        <v>848</v>
      </c>
      <c r="E69" s="7" t="s">
        <v>837</v>
      </c>
      <c r="F69" s="9">
        <v>113</v>
      </c>
      <c r="G69" s="12"/>
    </row>
    <row r="70" s="2" customFormat="1" ht="38" customHeight="1" spans="1:7">
      <c r="A70" s="7">
        <v>68</v>
      </c>
      <c r="B70" s="12" t="s">
        <v>834</v>
      </c>
      <c r="C70" s="7" t="s">
        <v>835</v>
      </c>
      <c r="D70" s="12" t="s">
        <v>849</v>
      </c>
      <c r="E70" s="7" t="s">
        <v>837</v>
      </c>
      <c r="F70" s="9">
        <v>105.29</v>
      </c>
      <c r="G70" s="12"/>
    </row>
    <row r="71" s="2" customFormat="1" ht="38" customHeight="1" spans="1:7">
      <c r="A71" s="7">
        <v>69</v>
      </c>
      <c r="B71" s="13" t="s">
        <v>850</v>
      </c>
      <c r="C71" s="14" t="s">
        <v>829</v>
      </c>
      <c r="D71" s="8" t="s">
        <v>851</v>
      </c>
      <c r="E71" s="7" t="s">
        <v>822</v>
      </c>
      <c r="F71" s="9">
        <v>69.5</v>
      </c>
      <c r="G71" s="12"/>
    </row>
    <row r="72" s="2" customFormat="1" ht="38" customHeight="1" spans="1:7">
      <c r="A72" s="7">
        <v>70</v>
      </c>
      <c r="B72" s="12" t="s">
        <v>850</v>
      </c>
      <c r="C72" s="7" t="s">
        <v>829</v>
      </c>
      <c r="D72" s="12" t="s">
        <v>852</v>
      </c>
      <c r="E72" s="7" t="s">
        <v>822</v>
      </c>
      <c r="F72" s="9">
        <v>69.5</v>
      </c>
      <c r="G72" s="12"/>
    </row>
    <row r="73" s="2" customFormat="1" ht="38" customHeight="1" spans="1:7">
      <c r="A73" s="7">
        <v>71</v>
      </c>
      <c r="B73" s="12" t="s">
        <v>850</v>
      </c>
      <c r="C73" s="7" t="s">
        <v>829</v>
      </c>
      <c r="D73" s="12" t="s">
        <v>853</v>
      </c>
      <c r="E73" s="7" t="s">
        <v>854</v>
      </c>
      <c r="F73" s="9">
        <v>128.4</v>
      </c>
      <c r="G73" s="12"/>
    </row>
    <row r="74" s="2" customFormat="1" ht="38" customHeight="1" spans="1:7">
      <c r="A74" s="7">
        <v>72</v>
      </c>
      <c r="B74" s="15" t="s">
        <v>850</v>
      </c>
      <c r="C74" s="14" t="s">
        <v>855</v>
      </c>
      <c r="D74" s="15" t="s">
        <v>856</v>
      </c>
      <c r="E74" s="14" t="s">
        <v>854</v>
      </c>
      <c r="F74" s="9">
        <v>186.5</v>
      </c>
      <c r="G74" s="12"/>
    </row>
    <row r="75" s="2" customFormat="1" ht="38" customHeight="1" spans="1:7">
      <c r="A75" s="7">
        <v>73</v>
      </c>
      <c r="B75" s="15" t="s">
        <v>850</v>
      </c>
      <c r="C75" s="14" t="s">
        <v>857</v>
      </c>
      <c r="D75" s="15" t="s">
        <v>858</v>
      </c>
      <c r="E75" s="14" t="s">
        <v>854</v>
      </c>
      <c r="F75" s="9">
        <v>62</v>
      </c>
      <c r="G75" s="12"/>
    </row>
    <row r="76" s="2" customFormat="1" ht="38" customHeight="1" spans="1:7">
      <c r="A76" s="7">
        <v>74</v>
      </c>
      <c r="B76" s="15" t="s">
        <v>850</v>
      </c>
      <c r="C76" s="14" t="s">
        <v>859</v>
      </c>
      <c r="D76" s="15" t="s">
        <v>860</v>
      </c>
      <c r="E76" s="14" t="s">
        <v>861</v>
      </c>
      <c r="F76" s="9">
        <v>32.5</v>
      </c>
      <c r="G76" s="12"/>
    </row>
    <row r="77" s="2" customFormat="1" ht="38" customHeight="1" spans="1:7">
      <c r="A77" s="7">
        <v>75</v>
      </c>
      <c r="B77" s="12" t="s">
        <v>850</v>
      </c>
      <c r="C77" s="12" t="s">
        <v>862</v>
      </c>
      <c r="D77" s="12" t="s">
        <v>863</v>
      </c>
      <c r="E77" s="12" t="s">
        <v>861</v>
      </c>
      <c r="F77" s="9">
        <v>60.5</v>
      </c>
      <c r="G77" s="12"/>
    </row>
    <row r="78" s="2" customFormat="1" ht="38" customHeight="1" spans="1:7">
      <c r="A78" s="7">
        <v>76</v>
      </c>
      <c r="B78" s="12" t="s">
        <v>850</v>
      </c>
      <c r="C78" s="12" t="s">
        <v>864</v>
      </c>
      <c r="D78" s="12" t="s">
        <v>856</v>
      </c>
      <c r="E78" s="12" t="s">
        <v>861</v>
      </c>
      <c r="F78" s="9">
        <v>89.25</v>
      </c>
      <c r="G78" s="12"/>
    </row>
    <row r="79" s="2" customFormat="1" ht="38" customHeight="1" spans="1:7">
      <c r="A79" s="7">
        <v>77</v>
      </c>
      <c r="B79" s="12" t="s">
        <v>850</v>
      </c>
      <c r="C79" s="12" t="s">
        <v>865</v>
      </c>
      <c r="D79" s="12" t="s">
        <v>856</v>
      </c>
      <c r="E79" s="12" t="s">
        <v>861</v>
      </c>
      <c r="F79" s="9">
        <v>131.5</v>
      </c>
      <c r="G79" s="12"/>
    </row>
    <row r="80" s="2" customFormat="1" ht="38" customHeight="1" spans="1:7">
      <c r="A80" s="7">
        <v>78</v>
      </c>
      <c r="B80" s="12" t="s">
        <v>866</v>
      </c>
      <c r="C80" s="12" t="s">
        <v>867</v>
      </c>
      <c r="D80" s="12" t="s">
        <v>868</v>
      </c>
      <c r="E80" s="12" t="s">
        <v>822</v>
      </c>
      <c r="F80" s="9">
        <v>732.33</v>
      </c>
      <c r="G80" s="12"/>
    </row>
    <row r="81" s="2" customFormat="1" ht="38" customHeight="1" spans="1:7">
      <c r="A81" s="7">
        <v>79</v>
      </c>
      <c r="B81" s="15" t="s">
        <v>866</v>
      </c>
      <c r="C81" s="14" t="s">
        <v>869</v>
      </c>
      <c r="D81" s="15" t="s">
        <v>868</v>
      </c>
      <c r="E81" s="14" t="s">
        <v>822</v>
      </c>
      <c r="F81" s="9">
        <v>941.33</v>
      </c>
      <c r="G81" s="12"/>
    </row>
    <row r="82" s="2" customFormat="1" ht="38" customHeight="1" spans="1:7">
      <c r="A82" s="7">
        <v>80</v>
      </c>
      <c r="B82" s="15" t="s">
        <v>866</v>
      </c>
      <c r="C82" s="14" t="s">
        <v>867</v>
      </c>
      <c r="D82" s="15" t="s">
        <v>870</v>
      </c>
      <c r="E82" s="14" t="s">
        <v>822</v>
      </c>
      <c r="F82" s="9">
        <v>549</v>
      </c>
      <c r="G82" s="12"/>
    </row>
    <row r="83" s="2" customFormat="1" ht="38" customHeight="1" spans="1:7">
      <c r="A83" s="7">
        <v>81</v>
      </c>
      <c r="B83" s="15" t="s">
        <v>866</v>
      </c>
      <c r="C83" s="14" t="s">
        <v>869</v>
      </c>
      <c r="D83" s="15" t="s">
        <v>871</v>
      </c>
      <c r="E83" s="14" t="s">
        <v>822</v>
      </c>
      <c r="F83" s="9">
        <v>941.33</v>
      </c>
      <c r="G83" s="12"/>
    </row>
    <row r="84" s="2" customFormat="1" ht="38" customHeight="1" spans="1:7">
      <c r="A84" s="7">
        <v>82</v>
      </c>
      <c r="B84" s="15" t="s">
        <v>866</v>
      </c>
      <c r="C84" s="14" t="s">
        <v>867</v>
      </c>
      <c r="D84" s="15" t="s">
        <v>872</v>
      </c>
      <c r="E84" s="14" t="s">
        <v>822</v>
      </c>
      <c r="F84" s="9">
        <v>319</v>
      </c>
      <c r="G84" s="12"/>
    </row>
    <row r="85" s="2" customFormat="1" ht="38" customHeight="1" spans="1:7">
      <c r="A85" s="7">
        <v>83</v>
      </c>
      <c r="B85" s="15" t="s">
        <v>873</v>
      </c>
      <c r="C85" s="14" t="s">
        <v>829</v>
      </c>
      <c r="D85" s="15" t="s">
        <v>874</v>
      </c>
      <c r="E85" s="14" t="s">
        <v>875</v>
      </c>
      <c r="F85" s="9">
        <v>178.5</v>
      </c>
      <c r="G85" s="12"/>
    </row>
    <row r="86" s="2" customFormat="1" ht="38" customHeight="1" spans="1:7">
      <c r="A86" s="7">
        <v>84</v>
      </c>
      <c r="B86" s="15" t="s">
        <v>873</v>
      </c>
      <c r="C86" s="14" t="s">
        <v>829</v>
      </c>
      <c r="D86" s="15" t="s">
        <v>876</v>
      </c>
      <c r="E86" s="14" t="s">
        <v>875</v>
      </c>
      <c r="F86" s="9">
        <v>218.5</v>
      </c>
      <c r="G86" s="12"/>
    </row>
    <row r="87" s="2" customFormat="1" ht="38" customHeight="1" spans="1:7">
      <c r="A87" s="7">
        <v>85</v>
      </c>
      <c r="B87" s="15" t="s">
        <v>873</v>
      </c>
      <c r="C87" s="14" t="s">
        <v>877</v>
      </c>
      <c r="D87" s="15" t="s">
        <v>878</v>
      </c>
      <c r="E87" s="14" t="s">
        <v>875</v>
      </c>
      <c r="F87" s="9">
        <v>281.65</v>
      </c>
      <c r="G87" s="12"/>
    </row>
    <row r="88" s="2" customFormat="1" ht="38" customHeight="1" spans="1:7">
      <c r="A88" s="7">
        <v>86</v>
      </c>
      <c r="B88" s="15" t="s">
        <v>873</v>
      </c>
      <c r="C88" s="14" t="s">
        <v>877</v>
      </c>
      <c r="D88" s="15" t="s">
        <v>879</v>
      </c>
      <c r="E88" s="14" t="s">
        <v>875</v>
      </c>
      <c r="F88" s="9">
        <v>223.12</v>
      </c>
      <c r="G88" s="12"/>
    </row>
    <row r="89" s="2" customFormat="1" ht="38" customHeight="1" spans="1:7">
      <c r="A89" s="7">
        <v>87</v>
      </c>
      <c r="B89" s="15" t="s">
        <v>880</v>
      </c>
      <c r="C89" s="14" t="s">
        <v>881</v>
      </c>
      <c r="D89" s="15" t="s">
        <v>882</v>
      </c>
      <c r="E89" s="14" t="s">
        <v>822</v>
      </c>
      <c r="F89" s="9">
        <v>95.23</v>
      </c>
      <c r="G89" s="12"/>
    </row>
    <row r="90" s="2" customFormat="1" ht="38" customHeight="1" spans="1:7">
      <c r="A90" s="7">
        <v>88</v>
      </c>
      <c r="B90" s="15" t="s">
        <v>880</v>
      </c>
      <c r="C90" s="14" t="s">
        <v>829</v>
      </c>
      <c r="D90" s="15" t="s">
        <v>883</v>
      </c>
      <c r="E90" s="14" t="s">
        <v>822</v>
      </c>
      <c r="F90" s="9">
        <v>69.55</v>
      </c>
      <c r="G90" s="12"/>
    </row>
    <row r="91" s="2" customFormat="1" ht="38" customHeight="1" spans="1:7">
      <c r="A91" s="7">
        <v>89</v>
      </c>
      <c r="B91" s="15" t="s">
        <v>880</v>
      </c>
      <c r="C91" s="14" t="s">
        <v>857</v>
      </c>
      <c r="D91" s="15" t="s">
        <v>884</v>
      </c>
      <c r="E91" s="14" t="s">
        <v>822</v>
      </c>
      <c r="F91" s="9">
        <v>167.5</v>
      </c>
      <c r="G91" s="12"/>
    </row>
    <row r="92" s="2" customFormat="1" ht="38" customHeight="1" spans="1:7">
      <c r="A92" s="7">
        <v>90</v>
      </c>
      <c r="B92" s="15" t="s">
        <v>885</v>
      </c>
      <c r="C92" s="14" t="s">
        <v>886</v>
      </c>
      <c r="D92" s="15" t="s">
        <v>887</v>
      </c>
      <c r="E92" s="14" t="s">
        <v>822</v>
      </c>
      <c r="F92" s="9">
        <v>25.95</v>
      </c>
      <c r="G92" s="12"/>
    </row>
    <row r="93" s="2" customFormat="1" ht="38" customHeight="1" spans="1:7">
      <c r="A93" s="7">
        <v>91</v>
      </c>
      <c r="B93" s="15" t="s">
        <v>885</v>
      </c>
      <c r="C93" s="14" t="s">
        <v>888</v>
      </c>
      <c r="D93" s="15" t="s">
        <v>889</v>
      </c>
      <c r="E93" s="14" t="s">
        <v>822</v>
      </c>
      <c r="F93" s="9">
        <v>34</v>
      </c>
      <c r="G93" s="12"/>
    </row>
    <row r="94" s="2" customFormat="1" ht="38" customHeight="1" spans="1:7">
      <c r="A94" s="7">
        <v>92</v>
      </c>
      <c r="B94" s="15" t="s">
        <v>885</v>
      </c>
      <c r="C94" s="14" t="s">
        <v>829</v>
      </c>
      <c r="D94" s="15" t="s">
        <v>890</v>
      </c>
      <c r="E94" s="14" t="s">
        <v>822</v>
      </c>
      <c r="F94" s="9">
        <v>34</v>
      </c>
      <c r="G94" s="12"/>
    </row>
    <row r="95" s="2" customFormat="1" ht="38" customHeight="1" spans="1:7">
      <c r="A95" s="7">
        <v>93</v>
      </c>
      <c r="B95" s="15" t="s">
        <v>891</v>
      </c>
      <c r="C95" s="14" t="s">
        <v>886</v>
      </c>
      <c r="D95" s="15" t="s">
        <v>892</v>
      </c>
      <c r="E95" s="14" t="s">
        <v>822</v>
      </c>
      <c r="F95" s="9">
        <v>71.4</v>
      </c>
      <c r="G95" s="12"/>
    </row>
    <row r="96" s="2" customFormat="1" ht="38" customHeight="1" spans="1:7">
      <c r="A96" s="7">
        <v>94</v>
      </c>
      <c r="B96" s="15" t="s">
        <v>891</v>
      </c>
      <c r="C96" s="14" t="s">
        <v>888</v>
      </c>
      <c r="D96" s="15" t="s">
        <v>893</v>
      </c>
      <c r="E96" s="14" t="s">
        <v>822</v>
      </c>
      <c r="F96" s="9">
        <v>85.5</v>
      </c>
      <c r="G96" s="12"/>
    </row>
    <row r="97" s="2" customFormat="1" ht="38" customHeight="1" spans="1:7">
      <c r="A97" s="7">
        <v>95</v>
      </c>
      <c r="B97" s="15" t="s">
        <v>891</v>
      </c>
      <c r="C97" s="14" t="s">
        <v>829</v>
      </c>
      <c r="D97" s="15" t="s">
        <v>894</v>
      </c>
      <c r="E97" s="14" t="s">
        <v>822</v>
      </c>
      <c r="F97" s="9">
        <v>81.13</v>
      </c>
      <c r="G97" s="12"/>
    </row>
    <row r="98" s="2" customFormat="1" ht="38" customHeight="1" spans="1:7">
      <c r="A98" s="7">
        <v>96</v>
      </c>
      <c r="B98" s="15" t="s">
        <v>895</v>
      </c>
      <c r="C98" s="14" t="s">
        <v>886</v>
      </c>
      <c r="D98" s="15" t="s">
        <v>896</v>
      </c>
      <c r="E98" s="14" t="s">
        <v>822</v>
      </c>
      <c r="F98" s="9">
        <v>36.5</v>
      </c>
      <c r="G98" s="12"/>
    </row>
    <row r="99" s="2" customFormat="1" ht="38" customHeight="1" spans="1:7">
      <c r="A99" s="7">
        <v>97</v>
      </c>
      <c r="B99" s="15" t="s">
        <v>895</v>
      </c>
      <c r="C99" s="14" t="s">
        <v>888</v>
      </c>
      <c r="D99" s="15" t="s">
        <v>897</v>
      </c>
      <c r="E99" s="14" t="s">
        <v>822</v>
      </c>
      <c r="F99" s="9">
        <v>48</v>
      </c>
      <c r="G99" s="12"/>
    </row>
    <row r="100" s="2" customFormat="1" ht="38" customHeight="1" spans="1:7">
      <c r="A100" s="7">
        <v>98</v>
      </c>
      <c r="B100" s="15" t="s">
        <v>895</v>
      </c>
      <c r="C100" s="14" t="s">
        <v>829</v>
      </c>
      <c r="D100" s="15">
        <v>3190</v>
      </c>
      <c r="E100" s="14" t="s">
        <v>822</v>
      </c>
      <c r="F100" s="9">
        <v>33.27</v>
      </c>
      <c r="G100" s="12"/>
    </row>
    <row r="101" s="2" customFormat="1" ht="38" customHeight="1" spans="1:7">
      <c r="A101" s="7">
        <v>99</v>
      </c>
      <c r="B101" s="15" t="s">
        <v>898</v>
      </c>
      <c r="C101" s="14" t="s">
        <v>886</v>
      </c>
      <c r="D101" s="15" t="s">
        <v>899</v>
      </c>
      <c r="E101" s="14" t="s">
        <v>822</v>
      </c>
      <c r="F101" s="9">
        <v>49.24</v>
      </c>
      <c r="G101" s="12"/>
    </row>
    <row r="102" s="2" customFormat="1" ht="38" customHeight="1" spans="1:7">
      <c r="A102" s="7">
        <v>100</v>
      </c>
      <c r="B102" s="15" t="s">
        <v>898</v>
      </c>
      <c r="C102" s="14" t="s">
        <v>888</v>
      </c>
      <c r="D102" s="15" t="s">
        <v>900</v>
      </c>
      <c r="E102" s="14" t="s">
        <v>822</v>
      </c>
      <c r="F102" s="9">
        <v>175</v>
      </c>
      <c r="G102" s="12"/>
    </row>
    <row r="103" s="2" customFormat="1" ht="38" customHeight="1" spans="1:7">
      <c r="A103" s="7">
        <v>101</v>
      </c>
      <c r="B103" s="15" t="s">
        <v>898</v>
      </c>
      <c r="C103" s="14" t="s">
        <v>829</v>
      </c>
      <c r="D103" s="15" t="s">
        <v>901</v>
      </c>
      <c r="E103" s="14" t="s">
        <v>822</v>
      </c>
      <c r="F103" s="9">
        <v>53</v>
      </c>
      <c r="G103" s="12"/>
    </row>
    <row r="104" s="2" customFormat="1" ht="38" customHeight="1" spans="1:7">
      <c r="A104" s="7">
        <v>102</v>
      </c>
      <c r="B104" s="15" t="s">
        <v>902</v>
      </c>
      <c r="C104" s="14" t="s">
        <v>903</v>
      </c>
      <c r="D104" s="15" t="s">
        <v>904</v>
      </c>
      <c r="E104" s="14" t="s">
        <v>761</v>
      </c>
      <c r="F104" s="9">
        <v>104</v>
      </c>
      <c r="G104" s="12"/>
    </row>
    <row r="105" s="2" customFormat="1" ht="38" customHeight="1" spans="1:7">
      <c r="A105" s="7">
        <v>103</v>
      </c>
      <c r="B105" s="15" t="s">
        <v>902</v>
      </c>
      <c r="C105" s="14" t="s">
        <v>788</v>
      </c>
      <c r="D105" s="15" t="s">
        <v>905</v>
      </c>
      <c r="E105" s="14" t="s">
        <v>761</v>
      </c>
      <c r="F105" s="9">
        <v>280</v>
      </c>
      <c r="G105" s="12"/>
    </row>
    <row r="106" s="2" customFormat="1" ht="38" customHeight="1" spans="1:7">
      <c r="A106" s="7">
        <v>104</v>
      </c>
      <c r="B106" s="15" t="s">
        <v>906</v>
      </c>
      <c r="C106" s="14" t="s">
        <v>829</v>
      </c>
      <c r="D106" s="15" t="s">
        <v>907</v>
      </c>
      <c r="E106" s="14" t="s">
        <v>847</v>
      </c>
      <c r="F106" s="9">
        <v>42.97</v>
      </c>
      <c r="G106" s="12"/>
    </row>
    <row r="107" s="2" customFormat="1" ht="38" customHeight="1" spans="1:7">
      <c r="A107" s="7">
        <v>105</v>
      </c>
      <c r="B107" s="15" t="s">
        <v>906</v>
      </c>
      <c r="C107" s="14" t="s">
        <v>829</v>
      </c>
      <c r="D107" s="15" t="s">
        <v>908</v>
      </c>
      <c r="E107" s="14" t="s">
        <v>847</v>
      </c>
      <c r="F107" s="9">
        <v>75</v>
      </c>
      <c r="G107" s="12"/>
    </row>
    <row r="108" s="2" customFormat="1" ht="38" customHeight="1" spans="1:7">
      <c r="A108" s="7">
        <v>106</v>
      </c>
      <c r="B108" s="12" t="s">
        <v>909</v>
      </c>
      <c r="C108" s="12" t="s">
        <v>829</v>
      </c>
      <c r="D108" s="12" t="s">
        <v>910</v>
      </c>
      <c r="E108" s="12" t="s">
        <v>875</v>
      </c>
      <c r="F108" s="9">
        <v>494.5</v>
      </c>
      <c r="G108" s="12"/>
    </row>
    <row r="109" s="2" customFormat="1" ht="38" customHeight="1" spans="1:7">
      <c r="A109" s="7">
        <v>107</v>
      </c>
      <c r="B109" s="12" t="s">
        <v>909</v>
      </c>
      <c r="C109" s="12" t="s">
        <v>829</v>
      </c>
      <c r="D109" s="12" t="s">
        <v>911</v>
      </c>
      <c r="E109" s="12" t="s">
        <v>875</v>
      </c>
      <c r="F109" s="9">
        <v>458.5</v>
      </c>
      <c r="G109" s="12"/>
    </row>
    <row r="110" s="2" customFormat="1" ht="38" customHeight="1" spans="1:7">
      <c r="A110" s="7">
        <v>108</v>
      </c>
      <c r="B110" s="15" t="s">
        <v>912</v>
      </c>
      <c r="C110" s="14" t="s">
        <v>829</v>
      </c>
      <c r="D110" s="15" t="s">
        <v>913</v>
      </c>
      <c r="E110" s="14" t="s">
        <v>837</v>
      </c>
      <c r="F110" s="9">
        <v>77.5</v>
      </c>
      <c r="G110" s="12"/>
    </row>
    <row r="111" s="2" customFormat="1" ht="38" customHeight="1" spans="1:7">
      <c r="A111" s="7">
        <v>109</v>
      </c>
      <c r="B111" s="15" t="s">
        <v>912</v>
      </c>
      <c r="C111" s="14" t="s">
        <v>877</v>
      </c>
      <c r="D111" s="15" t="s">
        <v>914</v>
      </c>
      <c r="E111" s="14" t="s">
        <v>837</v>
      </c>
      <c r="F111" s="9">
        <v>62</v>
      </c>
      <c r="G111" s="12"/>
    </row>
    <row r="112" s="2" customFormat="1" ht="38" customHeight="1" spans="1:7">
      <c r="A112" s="7">
        <v>110</v>
      </c>
      <c r="B112" s="15" t="s">
        <v>915</v>
      </c>
      <c r="C112" s="14" t="s">
        <v>903</v>
      </c>
      <c r="D112" s="15" t="s">
        <v>916</v>
      </c>
      <c r="E112" s="14" t="s">
        <v>761</v>
      </c>
      <c r="F112" s="9">
        <v>308</v>
      </c>
      <c r="G112" s="12"/>
    </row>
    <row r="113" s="2" customFormat="1" ht="38" customHeight="1" spans="1:7">
      <c r="A113" s="7">
        <v>111</v>
      </c>
      <c r="B113" s="15" t="s">
        <v>915</v>
      </c>
      <c r="C113" s="14" t="s">
        <v>788</v>
      </c>
      <c r="D113" s="15" t="s">
        <v>917</v>
      </c>
      <c r="E113" s="14" t="s">
        <v>761</v>
      </c>
      <c r="F113" s="9">
        <v>320</v>
      </c>
      <c r="G113" s="12"/>
    </row>
    <row r="114" s="2" customFormat="1" ht="38" customHeight="1" spans="1:7">
      <c r="A114" s="7">
        <v>112</v>
      </c>
      <c r="B114" s="15" t="s">
        <v>918</v>
      </c>
      <c r="C114" s="14" t="s">
        <v>919</v>
      </c>
      <c r="D114" s="15" t="s">
        <v>920</v>
      </c>
      <c r="E114" s="14" t="s">
        <v>921</v>
      </c>
      <c r="F114" s="9">
        <v>118</v>
      </c>
      <c r="G114" s="12"/>
    </row>
    <row r="115" s="2" customFormat="1" ht="38" customHeight="1" spans="1:7">
      <c r="A115" s="7">
        <v>113</v>
      </c>
      <c r="B115" s="15" t="s">
        <v>922</v>
      </c>
      <c r="C115" s="14" t="s">
        <v>867</v>
      </c>
      <c r="D115" s="15" t="s">
        <v>871</v>
      </c>
      <c r="E115" s="14" t="s">
        <v>822</v>
      </c>
      <c r="F115" s="9">
        <v>30.9</v>
      </c>
      <c r="G115" s="12"/>
    </row>
    <row r="116" s="2" customFormat="1" ht="38" customHeight="1" spans="1:7">
      <c r="A116" s="7">
        <v>114</v>
      </c>
      <c r="B116" s="12" t="s">
        <v>923</v>
      </c>
      <c r="C116" s="7" t="s">
        <v>924</v>
      </c>
      <c r="D116" s="12" t="s">
        <v>925</v>
      </c>
      <c r="E116" s="7" t="s">
        <v>861</v>
      </c>
      <c r="F116" s="9">
        <v>95.67</v>
      </c>
      <c r="G116" s="12"/>
    </row>
    <row r="117" s="2" customFormat="1" ht="38" customHeight="1" spans="1:7">
      <c r="A117" s="7">
        <v>115</v>
      </c>
      <c r="B117" s="12" t="s">
        <v>926</v>
      </c>
      <c r="C117" s="7" t="s">
        <v>927</v>
      </c>
      <c r="D117" s="12" t="s">
        <v>928</v>
      </c>
      <c r="E117" s="7" t="s">
        <v>837</v>
      </c>
      <c r="F117" s="9">
        <v>119</v>
      </c>
      <c r="G117" s="12"/>
    </row>
    <row r="118" s="2" customFormat="1" ht="38" customHeight="1" spans="1:7">
      <c r="A118" s="7">
        <v>116</v>
      </c>
      <c r="B118" s="12" t="s">
        <v>929</v>
      </c>
      <c r="C118" s="7" t="s">
        <v>930</v>
      </c>
      <c r="D118" s="12" t="s">
        <v>931</v>
      </c>
      <c r="E118" s="7" t="s">
        <v>932</v>
      </c>
      <c r="F118" s="9">
        <v>16.38</v>
      </c>
      <c r="G118" s="12"/>
    </row>
    <row r="119" s="2" customFormat="1" ht="38" customHeight="1" spans="1:7">
      <c r="A119" s="7">
        <v>117</v>
      </c>
      <c r="B119" s="12" t="s">
        <v>933</v>
      </c>
      <c r="C119" s="7" t="s">
        <v>930</v>
      </c>
      <c r="D119" s="12" t="s">
        <v>934</v>
      </c>
      <c r="E119" s="7" t="s">
        <v>932</v>
      </c>
      <c r="F119" s="9">
        <v>3.59</v>
      </c>
      <c r="G119" s="12"/>
    </row>
    <row r="120" s="2" customFormat="1" ht="38" customHeight="1" spans="1:7">
      <c r="A120" s="7">
        <v>118</v>
      </c>
      <c r="B120" s="12" t="s">
        <v>935</v>
      </c>
      <c r="C120" s="7" t="s">
        <v>936</v>
      </c>
      <c r="D120" s="12" t="s">
        <v>937</v>
      </c>
      <c r="E120" s="7" t="s">
        <v>938</v>
      </c>
      <c r="F120" s="9">
        <v>2.1</v>
      </c>
      <c r="G120" s="12"/>
    </row>
    <row r="121" s="2" customFormat="1" ht="38" customHeight="1" spans="1:7">
      <c r="A121" s="7">
        <v>119</v>
      </c>
      <c r="B121" s="12" t="s">
        <v>939</v>
      </c>
      <c r="C121" s="7" t="s">
        <v>940</v>
      </c>
      <c r="D121" s="12" t="s">
        <v>43</v>
      </c>
      <c r="E121" s="7" t="s">
        <v>932</v>
      </c>
      <c r="F121" s="9">
        <v>9.6</v>
      </c>
      <c r="G121" s="12"/>
    </row>
    <row r="122" s="2" customFormat="1" ht="38" customHeight="1" spans="1:7">
      <c r="A122" s="7">
        <v>120</v>
      </c>
      <c r="B122" s="12" t="s">
        <v>941</v>
      </c>
      <c r="C122" s="7" t="s">
        <v>942</v>
      </c>
      <c r="D122" s="12" t="s">
        <v>943</v>
      </c>
      <c r="E122" s="7" t="s">
        <v>861</v>
      </c>
      <c r="F122" s="9">
        <v>70.77</v>
      </c>
      <c r="G122" s="12"/>
    </row>
    <row r="123" s="2" customFormat="1" ht="38" customHeight="1" spans="1:7">
      <c r="A123" s="7">
        <v>121</v>
      </c>
      <c r="B123" s="12" t="s">
        <v>944</v>
      </c>
      <c r="C123" s="7" t="s">
        <v>945</v>
      </c>
      <c r="D123" s="12" t="s">
        <v>946</v>
      </c>
      <c r="E123" s="7" t="s">
        <v>822</v>
      </c>
      <c r="F123" s="9">
        <v>109.5</v>
      </c>
      <c r="G123" s="12"/>
    </row>
    <row r="124" s="2" customFormat="1" ht="38" customHeight="1" spans="1:7">
      <c r="A124" s="7">
        <v>122</v>
      </c>
      <c r="B124" s="12" t="s">
        <v>947</v>
      </c>
      <c r="C124" s="7" t="s">
        <v>942</v>
      </c>
      <c r="D124" s="12" t="s">
        <v>948</v>
      </c>
      <c r="E124" s="7" t="s">
        <v>837</v>
      </c>
      <c r="F124" s="9">
        <v>114.17</v>
      </c>
      <c r="G124" s="12"/>
    </row>
    <row r="125" s="2" customFormat="1" ht="38" customHeight="1" spans="1:7">
      <c r="A125" s="7">
        <v>123</v>
      </c>
      <c r="B125" s="12" t="s">
        <v>949</v>
      </c>
      <c r="C125" s="7" t="s">
        <v>829</v>
      </c>
      <c r="D125" s="12" t="s">
        <v>950</v>
      </c>
      <c r="E125" s="7" t="s">
        <v>837</v>
      </c>
      <c r="F125" s="9">
        <v>60</v>
      </c>
      <c r="G125" s="12"/>
    </row>
    <row r="126" s="2" customFormat="1" ht="38" customHeight="1" spans="1:7">
      <c r="A126" s="7">
        <v>124</v>
      </c>
      <c r="B126" s="12" t="s">
        <v>951</v>
      </c>
      <c r="C126" s="7" t="s">
        <v>857</v>
      </c>
      <c r="D126" s="242" t="s">
        <v>952</v>
      </c>
      <c r="E126" s="7" t="s">
        <v>822</v>
      </c>
      <c r="F126" s="9">
        <v>1613</v>
      </c>
      <c r="G126" s="12"/>
    </row>
    <row r="127" s="2" customFormat="1" ht="38" customHeight="1" spans="1:7">
      <c r="A127" s="7">
        <v>125</v>
      </c>
      <c r="B127" s="12" t="s">
        <v>953</v>
      </c>
      <c r="C127" s="7" t="s">
        <v>857</v>
      </c>
      <c r="D127" s="12" t="s">
        <v>954</v>
      </c>
      <c r="E127" s="7" t="s">
        <v>822</v>
      </c>
      <c r="F127" s="9">
        <v>602</v>
      </c>
      <c r="G127" s="12"/>
    </row>
    <row r="128" s="2" customFormat="1" ht="38" customHeight="1" spans="1:7">
      <c r="A128" s="7">
        <v>126</v>
      </c>
      <c r="B128" s="15" t="s">
        <v>955</v>
      </c>
      <c r="C128" s="14" t="s">
        <v>903</v>
      </c>
      <c r="D128" s="15" t="s">
        <v>956</v>
      </c>
      <c r="E128" s="14" t="s">
        <v>822</v>
      </c>
      <c r="F128" s="9">
        <v>158</v>
      </c>
      <c r="G128" s="12"/>
    </row>
    <row r="129" s="2" customFormat="1" ht="38" customHeight="1" spans="1:7">
      <c r="A129" s="7">
        <v>127</v>
      </c>
      <c r="B129" s="15" t="s">
        <v>957</v>
      </c>
      <c r="C129" s="14" t="s">
        <v>888</v>
      </c>
      <c r="D129" s="15" t="s">
        <v>958</v>
      </c>
      <c r="E129" s="14" t="s">
        <v>822</v>
      </c>
      <c r="F129" s="9">
        <v>780</v>
      </c>
      <c r="G129" s="12"/>
    </row>
    <row r="130" s="2" customFormat="1" ht="38" customHeight="1" spans="1:7">
      <c r="A130" s="7">
        <v>128</v>
      </c>
      <c r="B130" s="15" t="s">
        <v>959</v>
      </c>
      <c r="C130" s="14" t="s">
        <v>830</v>
      </c>
      <c r="D130" s="15" t="s">
        <v>960</v>
      </c>
      <c r="E130" s="14" t="s">
        <v>822</v>
      </c>
      <c r="F130" s="9">
        <v>643.67</v>
      </c>
      <c r="G130" s="12"/>
    </row>
    <row r="131" s="2" customFormat="1" ht="38" customHeight="1" spans="1:7">
      <c r="A131" s="7">
        <v>129</v>
      </c>
      <c r="B131" s="15" t="s">
        <v>961</v>
      </c>
      <c r="C131" s="14" t="s">
        <v>857</v>
      </c>
      <c r="D131" s="15" t="s">
        <v>962</v>
      </c>
      <c r="E131" s="14" t="s">
        <v>822</v>
      </c>
      <c r="F131" s="9">
        <v>1037</v>
      </c>
      <c r="G131" s="12"/>
    </row>
    <row r="132" s="2" customFormat="1" ht="38" customHeight="1" spans="1:7">
      <c r="A132" s="7">
        <v>130</v>
      </c>
      <c r="B132" s="15" t="s">
        <v>963</v>
      </c>
      <c r="C132" s="14" t="s">
        <v>857</v>
      </c>
      <c r="D132" s="15" t="s">
        <v>964</v>
      </c>
      <c r="E132" s="14" t="s">
        <v>822</v>
      </c>
      <c r="F132" s="9">
        <v>1668</v>
      </c>
      <c r="G132" s="12"/>
    </row>
    <row r="133" s="2" customFormat="1" ht="38" customHeight="1" spans="1:7">
      <c r="A133" s="7">
        <v>131</v>
      </c>
      <c r="B133" s="15" t="s">
        <v>965</v>
      </c>
      <c r="C133" s="14" t="s">
        <v>857</v>
      </c>
      <c r="D133" s="15" t="s">
        <v>966</v>
      </c>
      <c r="E133" s="14" t="s">
        <v>822</v>
      </c>
      <c r="F133" s="9">
        <v>542.5</v>
      </c>
      <c r="G133" s="12"/>
    </row>
    <row r="134" s="2" customFormat="1" ht="38" customHeight="1" spans="1:7">
      <c r="A134" s="7">
        <v>132</v>
      </c>
      <c r="B134" s="15" t="s">
        <v>967</v>
      </c>
      <c r="C134" s="14" t="s">
        <v>829</v>
      </c>
      <c r="D134" s="15" t="s">
        <v>968</v>
      </c>
      <c r="E134" s="14" t="s">
        <v>822</v>
      </c>
      <c r="F134" s="9">
        <v>31</v>
      </c>
      <c r="G134" s="12"/>
    </row>
    <row r="135" s="2" customFormat="1" ht="38" customHeight="1" spans="1:7">
      <c r="A135" s="7">
        <v>133</v>
      </c>
      <c r="B135" s="15" t="s">
        <v>969</v>
      </c>
      <c r="C135" s="14" t="s">
        <v>857</v>
      </c>
      <c r="D135" s="15" t="s">
        <v>970</v>
      </c>
      <c r="E135" s="14" t="s">
        <v>847</v>
      </c>
      <c r="F135" s="9">
        <v>38.1</v>
      </c>
      <c r="G135" s="12"/>
    </row>
  </sheetData>
  <autoFilter xmlns:etc="http://www.wps.cn/officeDocument/2017/etCustomData" ref="A2:G135" etc:filterBottomFollowUsedRange="0">
    <extLst/>
  </autoFilter>
  <mergeCells count="1">
    <mergeCell ref="A1:G1"/>
  </mergeCells>
  <pageMargins left="0.751388888888889" right="0.751388888888889" top="1" bottom="1" header="0.5" footer="0.5"/>
  <pageSetup paperSize="9" scale="58" fitToHeight="0" orientation="portrait"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customData xmlns="http://www.wps.cn/officeDocument/2013/wpsCustomData" xmlns:s="http://www.wps.cn/officeDocument/2013/wpsCustomData">
  <extobjs>
    <extobj name="11875FA4-B263-4FB5-9052-7E12DCA7BDF3-1">
      <extobjdata type="11875FA4-B263-4FB5-9052-7E12DCA7BDF3" data="ewogICAiRm9ybWF0IiA6ICJDT0RFMTI4IiwKICAgIlRleHQiIDogIjE5WkoyMzItMDA1NCIKfQo="/>
    </extobj>
  </extobjs>
</s:customData>
</file>

<file path=customXml/itemProps1.xml><?xml version="1.0" encoding="utf-8"?>
<ds:datastoreItem xmlns:ds="http://schemas.openxmlformats.org/officeDocument/2006/customXml">
  <ds:schemaRefs/>
</ds:datastoreItem>
</file>

<file path=docProps/app.xml><?xml version="1.0" encoding="utf-8"?>
<Properties xmlns="http://schemas.openxmlformats.org/officeDocument/2006/extended-properties" xmlns:vt="http://schemas.openxmlformats.org/officeDocument/2006/docPropsVTypes">
  <Company>GZPS</Company>
  <Application>Microsoft Excel</Application>
  <HeadingPairs>
    <vt:vector size="2" baseType="variant">
      <vt:variant>
        <vt:lpstr>工作表</vt:lpstr>
      </vt:variant>
      <vt:variant>
        <vt:i4>10</vt:i4>
      </vt:variant>
    </vt:vector>
  </HeadingPairs>
  <TitlesOfParts>
    <vt:vector size="10" baseType="lpstr">
      <vt:lpstr>工程信息</vt:lpstr>
      <vt:lpstr>文件归档登记移交表-日常维修、中小修及其他项目</vt:lpstr>
      <vt:lpstr>自检表 (新3)</vt:lpstr>
      <vt:lpstr>审核汇总表</vt:lpstr>
      <vt:lpstr>审核报告P1</vt:lpstr>
      <vt:lpstr>审核报告P2</vt:lpstr>
      <vt:lpstr>审核报告P3</vt:lpstr>
      <vt:lpstr>结算书封面</vt:lpstr>
      <vt:lpstr>工时费清单限价表</vt:lpstr>
      <vt:lpstr>配件限价表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Lxm</dc:creator>
  <cp:lastModifiedBy>谢矿琴</cp:lastModifiedBy>
  <cp:revision>1</cp:revision>
  <dcterms:created xsi:type="dcterms:W3CDTF">2001-11-30T03:40:00Z</dcterms:created>
  <cp:lastPrinted>2017-12-12T13:33:00Z</cp:lastPrinted>
  <dcterms:modified xsi:type="dcterms:W3CDTF">2026-03-02T07:00:19Z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4A790CB65745450FBC7B011E2914495F_13</vt:lpwstr>
  </property>
</Properties>
</file>