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4175" tabRatio="768" firstSheet="8" activeTab="8"/>
  </bookViews>
  <sheets>
    <sheet name="工程信息" sheetId="16" state="hidden" r:id="rId1"/>
    <sheet name="文件归档登记移交表-日常维修、中小修及其他项目" sheetId="26" state="hidden" r:id="rId2"/>
    <sheet name="自检表 (新3)" sheetId="27" state="hidden" r:id="rId3"/>
    <sheet name="审核汇总表" sheetId="5" state="hidden" r:id="rId4"/>
    <sheet name="审核报告P1" sheetId="6" state="hidden" r:id="rId5"/>
    <sheet name="审核报告P2" sheetId="7" state="hidden" r:id="rId6"/>
    <sheet name="审核报告P3" sheetId="8" state="hidden" r:id="rId7"/>
    <sheet name="结算书封面" sheetId="11" state="hidden" r:id="rId8"/>
    <sheet name="工时费清单限价表" sheetId="28" r:id="rId9"/>
    <sheet name="配件限价表" sheetId="29"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xlnm._FilterDatabase" localSheetId="0" hidden="1">工程信息!$J$1:$J$21</definedName>
    <definedName name="_xlnm._FilterDatabase" localSheetId="9" hidden="1">配件限价表!$A$1:$J$22</definedName>
    <definedName name="OLE_LINK1" localSheetId="1">'文件归档登记移交表-日常维修、中小修及其他项目'!#REF!</definedName>
    <definedName name="_xlnm.Print_Area" localSheetId="0">工程信息!#REF!</definedName>
    <definedName name="_xlnm.Print_Area" localSheetId="4">审核报告P1!$A$1:$I$41</definedName>
    <definedName name="_xlnm.Print_Area" localSheetId="5">审核报告P2!$A$1:$I$35</definedName>
    <definedName name="_xlnm.Print_Area" localSheetId="3">审核汇总表!$A$1:$F$12</definedName>
    <definedName name="_xlnm.Print_Titles" localSheetId="0">工程信息!#REF!</definedName>
    <definedName name="_xlnm.Print_Titles" localSheetId="6">审核报告P3!$1:$3</definedName>
    <definedName name="_xlnm.Print_Titles" localSheetId="3">审核汇总表!$1:$4</definedName>
    <definedName name="导线价">[1]架线附表!$M$5</definedName>
    <definedName name="导线重">[1]架线附表!$E$4</definedName>
    <definedName name="地网重">[1]杆塔附表!$W$13</definedName>
    <definedName name="地线重">[1]架线附表!$E$17</definedName>
    <definedName name="附件重">[1]附件附表!$E$53</definedName>
    <definedName name="基筋重">[1]基础附表!$L$10</definedName>
    <definedName name="脚栓重">[1]基础附表!$L$18</definedName>
    <definedName name="金具价">[1]附件附表!$M$15</definedName>
    <definedName name="全长">#REF!</definedName>
    <definedName name="水泥价">[1]基础附表!$L$3</definedName>
    <definedName name="水泥重">[1]基础附表!$L$2</definedName>
    <definedName name="砼C15方量">[1]基础材料!$E$54</definedName>
    <definedName name="砼C20方量">[1]基础材料!$G$54</definedName>
    <definedName name="_1_C15FANGLIANG">[1]基础材料!$E$54</definedName>
    <definedName name="_2.5_2_0.04_2_6.25_0.016">#REF!</definedName>
    <definedName name="_Fill" hidden="1">[2]eqpmad2!#REF!</definedName>
    <definedName name="_LC10">#N/A</definedName>
    <definedName name="_LC11">#N/A</definedName>
    <definedName name="_LC12">#N/A</definedName>
    <definedName name="_LC13">#N/A</definedName>
    <definedName name="_LC14">#N/A</definedName>
    <definedName name="_LC15">#N/A</definedName>
    <definedName name="_LC16">#N/A</definedName>
    <definedName name="_LC17">#N/A</definedName>
    <definedName name="_LC18">#N/A</definedName>
    <definedName name="_LC19">#N/A</definedName>
    <definedName name="_LC20">#N/A</definedName>
    <definedName name="_LC21">#N/A</definedName>
    <definedName name="_LC22">#N/A</definedName>
    <definedName name="_LC23">#N/A</definedName>
    <definedName name="_LC24">#N/A</definedName>
    <definedName name="_LC25">#N/A</definedName>
    <definedName name="_LC26">#N/A</definedName>
    <definedName name="_LC27">#N/A</definedName>
    <definedName name="_LC28">#N/A</definedName>
    <definedName name="_LC5">#N/A</definedName>
    <definedName name="_LC6">#N/A</definedName>
    <definedName name="_LC7">#N/A</definedName>
    <definedName name="_LC8">#N/A</definedName>
    <definedName name="_LC9">#N/A</definedName>
    <definedName name="_LD10">#N/A</definedName>
    <definedName name="_LD11">#N/A</definedName>
    <definedName name="_LD12">#N/A</definedName>
    <definedName name="_LD13">#N/A</definedName>
    <definedName name="_LD14">#N/A</definedName>
    <definedName name="_LD15">#N/A</definedName>
    <definedName name="_LD16">#N/A</definedName>
    <definedName name="_LD17">#N/A</definedName>
    <definedName name="_LD18">#N/A</definedName>
    <definedName name="_LD19">#N/A</definedName>
    <definedName name="_LD20">#N/A</definedName>
    <definedName name="_LD21">#N/A</definedName>
    <definedName name="_LD22">#N/A</definedName>
    <definedName name="_LD23">#N/A</definedName>
    <definedName name="_LD24">#N/A</definedName>
    <definedName name="_LD25">#N/A</definedName>
    <definedName name="_LD26">#N/A</definedName>
    <definedName name="_LD27">#N/A</definedName>
    <definedName name="_LD28">#N/A</definedName>
    <definedName name="_LD5">#N/A</definedName>
    <definedName name="_LD6">#N/A</definedName>
    <definedName name="_LD7">#N/A</definedName>
    <definedName name="_LD8">#N/A</definedName>
    <definedName name="_LD9">#N/A</definedName>
    <definedName name="_LG10">#N/A</definedName>
    <definedName name="_LG11">#N/A</definedName>
    <definedName name="_LG12">#N/A</definedName>
    <definedName name="_LG13">#N/A</definedName>
    <definedName name="_LG14">#N/A</definedName>
    <definedName name="_LG15">#N/A</definedName>
    <definedName name="_LG16">#N/A</definedName>
    <definedName name="_LG17">#N/A</definedName>
    <definedName name="_LG18">#N/A</definedName>
    <definedName name="_LG19">#N/A</definedName>
    <definedName name="_LG20">#N/A</definedName>
    <definedName name="_LG21">#N/A</definedName>
    <definedName name="_LG22">#N/A</definedName>
    <definedName name="_LG23">#N/A</definedName>
    <definedName name="_LG24">#N/A</definedName>
    <definedName name="_LG25">#N/A</definedName>
    <definedName name="_LG26">#N/A</definedName>
    <definedName name="_LG27">#N/A</definedName>
    <definedName name="_LG28">#N/A</definedName>
    <definedName name="_LG5">#N/A</definedName>
    <definedName name="_LG6">#N/A</definedName>
    <definedName name="_LG7">#N/A</definedName>
    <definedName name="_LG8">#N/A</definedName>
    <definedName name="_LG9">#N/A</definedName>
    <definedName name="_LH10">#N/A</definedName>
    <definedName name="_LH11">#N/A</definedName>
    <definedName name="_LH12">#N/A</definedName>
    <definedName name="_LH13">#N/A</definedName>
    <definedName name="_LH14">#N/A</definedName>
    <definedName name="_LH15">#N/A</definedName>
    <definedName name="_LH16">#N/A</definedName>
    <definedName name="_LH17">#N/A</definedName>
    <definedName name="_LH18">#N/A</definedName>
    <definedName name="_LH19">#N/A</definedName>
    <definedName name="_LH20">#N/A</definedName>
    <definedName name="_LH21">#N/A</definedName>
    <definedName name="_LH22">#N/A</definedName>
    <definedName name="_LH23">#N/A</definedName>
    <definedName name="_LH24">#N/A</definedName>
    <definedName name="_LH25">#N/A</definedName>
    <definedName name="_LH26">#N/A</definedName>
    <definedName name="_LH27">#N/A</definedName>
    <definedName name="_LH28">#N/A</definedName>
    <definedName name="_LH5">#N/A</definedName>
    <definedName name="_LH6">#N/A</definedName>
    <definedName name="_LH7">#N/A</definedName>
    <definedName name="_LH8">#N/A</definedName>
    <definedName name="_LH9">#N/A</definedName>
    <definedName name="_LK10">#N/A</definedName>
    <definedName name="_LK11">#N/A</definedName>
    <definedName name="_LK12">#N/A</definedName>
    <definedName name="_LK13">#N/A</definedName>
    <definedName name="_LK14">#N/A</definedName>
    <definedName name="_LK15">#N/A</definedName>
    <definedName name="_LK16">#N/A</definedName>
    <definedName name="_LK17">#N/A</definedName>
    <definedName name="_LK18">#N/A</definedName>
    <definedName name="_LK19">#N/A</definedName>
    <definedName name="_LK20">#N/A</definedName>
    <definedName name="_LK21">#N/A</definedName>
    <definedName name="_LK22">#N/A</definedName>
    <definedName name="_LK23">#N/A</definedName>
    <definedName name="_LK24">#N/A</definedName>
    <definedName name="_LK25">#N/A</definedName>
    <definedName name="_LK26">#N/A</definedName>
    <definedName name="_LK27">#N/A</definedName>
    <definedName name="_LK28">#N/A</definedName>
    <definedName name="_LK5">#N/A</definedName>
    <definedName name="_LK6">#N/A</definedName>
    <definedName name="_LK7">#N/A</definedName>
    <definedName name="_LK8">#N/A</definedName>
    <definedName name="_LK9">#N/A</definedName>
    <definedName name="_LL10">#N/A</definedName>
    <definedName name="_LL11">#N/A</definedName>
    <definedName name="_LL12">#N/A</definedName>
    <definedName name="_LL13">#N/A</definedName>
    <definedName name="_LL14">#N/A</definedName>
    <definedName name="_LL15">#N/A</definedName>
    <definedName name="_LL16">#N/A</definedName>
    <definedName name="_LL17">#N/A</definedName>
    <definedName name="_LL18">#N/A</definedName>
    <definedName name="_LL19">#N/A</definedName>
    <definedName name="_LL20">#N/A</definedName>
    <definedName name="_LL21">#N/A</definedName>
    <definedName name="_LL22">#N/A</definedName>
    <definedName name="_LL23">#N/A</definedName>
    <definedName name="_LL24">#N/A</definedName>
    <definedName name="_LL25">#N/A</definedName>
    <definedName name="_LL26">#N/A</definedName>
    <definedName name="_LL27">#N/A</definedName>
    <definedName name="_LL28">#N/A</definedName>
    <definedName name="_LL5">#N/A</definedName>
    <definedName name="_LL6">#N/A</definedName>
    <definedName name="_LL7">#N/A</definedName>
    <definedName name="_LL8">#N/A</definedName>
    <definedName name="_LL9">#N/A</definedName>
    <definedName name="_PA7">'[3]SW-TEO'!#REF!</definedName>
    <definedName name="_PA8">'[3]SW-TEO'!#REF!</definedName>
    <definedName name="_PD1">'[3]SW-TEO'!#REF!</definedName>
    <definedName name="_PE12">'[3]SW-TEO'!#REF!</definedName>
    <definedName name="_PE13">'[3]SW-TEO'!#REF!</definedName>
    <definedName name="_PE6">'[3]SW-TEO'!#REF!</definedName>
    <definedName name="_PE7">'[3]SW-TEO'!#REF!</definedName>
    <definedName name="_PE8">'[3]SW-TEO'!#REF!</definedName>
    <definedName name="_PE9">'[3]SW-TEO'!#REF!</definedName>
    <definedName name="_PH1">'[3]SW-TEO'!#REF!</definedName>
    <definedName name="_PI1">'[3]SW-TEO'!#REF!</definedName>
    <definedName name="_PK1">'[3]SW-TEO'!#REF!</definedName>
    <definedName name="_PK3">'[3]SW-TEO'!#REF!</definedName>
    <definedName name="aiu_bottom">'[4]Financ. Overview'!#REF!</definedName>
    <definedName name="BringUserToAboutSheet">#N/A</definedName>
    <definedName name="BringUserToCode">#N/A</definedName>
    <definedName name="FRC">[5]Main!$C$9</definedName>
    <definedName name="hostfee">'[4]Financ. Overview'!$H$12</definedName>
    <definedName name="hraiu_bottom">'[4]Financ. Overview'!#REF!</definedName>
    <definedName name="hvac">'[4]Financ. Overview'!#REF!</definedName>
    <definedName name="HWSheet">1</definedName>
    <definedName name="jc0">#N/A</definedName>
    <definedName name="Module.Prix_SMC">[6]!Module.Prix_SMC</definedName>
    <definedName name="OS">[7]Open!#REF!</definedName>
    <definedName name="pr_toolbox">[4]Toolbox!$A$3:$I$80</definedName>
    <definedName name="PRD_NO">"ABS354"</definedName>
    <definedName name="_xlnm.Print_Area" hidden="1">#N/A</definedName>
    <definedName name="Print_Area_MI">#REF!</definedName>
    <definedName name="_xlnm.Print_Titles" hidden="1">#N/A</definedName>
    <definedName name="Prix_SMC">#N/A</definedName>
    <definedName name="QM">#N/A</definedName>
    <definedName name="s_c_list">[8]Toolbox!$A$7:$H$969</definedName>
    <definedName name="SCG">'[9]G.1R-Shou COP Gf'!#REF!</definedName>
    <definedName name="sdlfee">'[4]Financ. Overview'!$H$13</definedName>
    <definedName name="solar_ratio">'[10]POWER ASSUMPTIONS'!$H$7</definedName>
    <definedName name="ss7fee">'[4]Financ. Overview'!$H$18</definedName>
    <definedName name="StartSeller">#N/A</definedName>
    <definedName name="subsfee">'[4]Financ. Overview'!$H$14</definedName>
    <definedName name="toolbox">[11]Toolbox!$C$5:$T$1578</definedName>
    <definedName name="V5.1Fee">'[4]Financ. Overview'!$H$15</definedName>
    <definedName name="Z32_Cost_red">'[4]Financ. Overview'!#REF!</definedName>
    <definedName name="编制人">#REF!</definedName>
    <definedName name="表_">[12]表三甲!$A$1:$IV$3</definedName>
    <definedName name="不不不不不">#REF!</definedName>
    <definedName name="财务费用">#REF!</definedName>
    <definedName name="冬雨季施工增加费">#REF!</definedName>
    <definedName name="防白蚁">[1]附件附表!$E$53</definedName>
    <definedName name="分项工程名称">'[13]招标统计（带编号）'!$B$3:$B$3</definedName>
    <definedName name="附加值">#REF!</definedName>
    <definedName name="工程编号">201306061136535000</definedName>
    <definedName name="工程概况">#REF!</definedName>
    <definedName name="工程名称">[14]费率表!$D$43</definedName>
    <definedName name="合计">[15]大小写!#REF!</definedName>
    <definedName name="汇率">#REF!</definedName>
    <definedName name="机械台班调增">#REF!</definedName>
    <definedName name="基础名称top">#REF!</definedName>
    <definedName name="计划利润">#REF!</definedName>
    <definedName name="建设单位">#REF!</definedName>
    <definedName name="建设单位简称">#REF!</definedName>
    <definedName name="建设单位名称">[16]建设!$B$2:$B$43</definedName>
    <definedName name="建税金">[17]建总!$P$7</definedName>
    <definedName name="接受人员">#REF!</definedName>
    <definedName name="临时设施费">#REF!</definedName>
    <definedName name="没关系">[1]杆塔附表!$W$13</definedName>
    <definedName name="名称表">[18]名称表!$A$1:$A$18</definedName>
    <definedName name="配网新增容量">#REF!</definedName>
    <definedName name="配网总容量">#REF!</definedName>
    <definedName name="企业管理费">#REF!</definedName>
    <definedName name="签名页">#N/A</definedName>
    <definedName name="权值计算基数">#REF!</definedName>
    <definedName name="全长" localSheetId="8">#REF!</definedName>
    <definedName name="人工费调增">#REF!</definedName>
    <definedName name="少时诵诗书所">#N/A</definedName>
    <definedName name="审核人">#REF!</definedName>
    <definedName name="生产列1">#REF!</definedName>
    <definedName name="生产列11">#REF!</definedName>
    <definedName name="生产列15">#REF!</definedName>
    <definedName name="生产列16">#REF!</definedName>
    <definedName name="生产列17">#REF!</definedName>
    <definedName name="生产列19">#REF!</definedName>
    <definedName name="生产列2">#REF!</definedName>
    <definedName name="生产列20">#REF!</definedName>
    <definedName name="生产列3">#REF!</definedName>
    <definedName name="生产列4">#REF!</definedName>
    <definedName name="生产列5">#REF!</definedName>
    <definedName name="生产列6">#REF!</definedName>
    <definedName name="生产列7">#REF!</definedName>
    <definedName name="生产列8">#REF!</definedName>
    <definedName name="生产列9">#REF!</definedName>
    <definedName name="生产期">#REF!</definedName>
    <definedName name="生产期1">#REF!</definedName>
    <definedName name="生产期11">#REF!</definedName>
    <definedName name="生产期15">#REF!</definedName>
    <definedName name="生产期16">#REF!</definedName>
    <definedName name="生产期17">#REF!</definedName>
    <definedName name="生产期19">#REF!</definedName>
    <definedName name="生产期2">#REF!</definedName>
    <definedName name="生产期20">#REF!</definedName>
    <definedName name="生产期3">#REF!</definedName>
    <definedName name="生产期4">#REF!</definedName>
    <definedName name="生产期5">#REF!</definedName>
    <definedName name="生产期6">#REF!</definedName>
    <definedName name="生产期7">#REF!</definedName>
    <definedName name="生产期8">#REF!</definedName>
    <definedName name="生产期9">#REF!</definedName>
    <definedName name="施工单位简称">#REF!</definedName>
    <definedName name="施工工具用具使用费">#REF!</definedName>
    <definedName name="施工机构转移费">#REF!</definedName>
    <definedName name="税金">#REF!</definedName>
    <definedName name="投标单位">[19]费率表!$D$44</definedName>
    <definedName name="无所谓">[1]附件附表!$M$15</definedName>
    <definedName name="现场管理费">#REF!</definedName>
    <definedName name="校核人">#REF!</definedName>
    <definedName name="咨询类型">[20]建设!$C$2:$C$6</definedName>
    <definedName name="总供电量">#REF!</definedName>
    <definedName name="最大负荷">#REF!</definedName>
    <definedName name="전">#REF!</definedName>
    <definedName name="주택사업본부">#REF!</definedName>
    <definedName name="철구사업본부">#REF!</definedName>
    <definedName name="_xlnm.Print_Titles" localSheetId="8">工时费清单限价表!$2:$2</definedName>
    <definedName name="a">[21]杆塔附表!$W$13</definedName>
    <definedName name="ab">[21]基础附表!$L$10</definedName>
    <definedName name="abc">[21]基础附表!$L$18</definedName>
    <definedName name="abcd">[21]附件附表!$M$15</definedName>
    <definedName name="ae">[21]基础附表!$L$3</definedName>
    <definedName name="af">[21]基础附表!$L$2</definedName>
    <definedName name="朗新">[22]基础材料!$G$54</definedName>
    <definedName name="_xlnm._FilterDatabase" localSheetId="8" hidden="1">工时费清单限价表!$A$1:$G$21</definedName>
    <definedName name="_xlnm.Print_Titles" localSheetId="9">配件限价表!$2:$2</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<sst xmlns="http://schemas.openxmlformats.org/spreadsheetml/2006/main" count="342" uniqueCount="268">
  <si>
    <t>造价员</t>
  </si>
  <si>
    <t>杜建辉（胡寿尚）</t>
  </si>
  <si>
    <t>工程内容</t>
  </si>
  <si>
    <t>对广东电网有限责任公司下属机关和各地市局单位的车辆维修及保养，年检、车辆清洁等项目进行招标控制价编制</t>
  </si>
  <si>
    <t>定额体系清单</t>
  </si>
  <si>
    <t>委托单位
（标题第一行）</t>
  </si>
  <si>
    <t>广东电网有限责任公司</t>
  </si>
  <si>
    <t>《20kV及以下配电网工程预算定额（2009）》</t>
  </si>
  <si>
    <t>工程名称
（标题第二行）</t>
  </si>
  <si>
    <t>2024-2025年广东电网有限责任公司车辆维修及保养、年检代办、车辆清洁服务项目</t>
  </si>
  <si>
    <t>承包方式</t>
  </si>
  <si>
    <t>《20kV及以下配电网工程预算定额（2016）》</t>
  </si>
  <si>
    <t>增值税</t>
  </si>
  <si>
    <t>结算原则</t>
  </si>
  <si>
    <t>常规</t>
  </si>
  <si>
    <t>《电网检修工程预算定额（2010）》</t>
  </si>
  <si>
    <t>编制日期：</t>
  </si>
  <si>
    <t>建设单位</t>
  </si>
  <si>
    <t>承包单位</t>
  </si>
  <si>
    <t>《电网技术改造工程预算定额（2010）》</t>
  </si>
  <si>
    <t>业务编号：</t>
  </si>
  <si>
    <t>无设计单位</t>
  </si>
  <si>
    <t>监理单位</t>
  </si>
  <si>
    <t>《广东省建筑与装饰工程综合定额（2010）》</t>
  </si>
  <si>
    <t>咨询费下浮率</t>
  </si>
  <si>
    <t>开工日期</t>
  </si>
  <si>
    <t>竣工日期</t>
  </si>
  <si>
    <t>《广东省安装工程综合定额（2010）》</t>
  </si>
  <si>
    <t>施工中标费率
（审核后下浮）</t>
  </si>
  <si>
    <t>定额体系</t>
  </si>
  <si>
    <t>广东省定额(2018)</t>
  </si>
  <si>
    <t>计价方式</t>
  </si>
  <si>
    <t>清单计价法</t>
  </si>
  <si>
    <t>《广东省市政工程综合定额（2010）》</t>
  </si>
  <si>
    <t>最低咨询费</t>
  </si>
  <si>
    <t>套用定额</t>
  </si>
  <si>
    <t>《广东省通用安装工程综合定额（2018）》</t>
  </si>
  <si>
    <t>《广东省园林绿化工程综合定额（2010）》</t>
  </si>
  <si>
    <t>施工合同号</t>
  </si>
  <si>
    <t>材料信息价</t>
  </si>
  <si>
    <t>穗建造价〔2022〕42号</t>
  </si>
  <si>
    <r>
      <rPr>
        <sz val="11"/>
        <color indexed="8"/>
        <rFont val="宋体"/>
        <charset val="134"/>
      </rPr>
      <t>《广东省房屋建筑和市政修缮工程综合定额（201</t>
    </r>
    <r>
      <rPr>
        <sz val="11"/>
        <color indexed="8"/>
        <rFont val="宋体"/>
        <charset val="134"/>
      </rPr>
      <t>2）》</t>
    </r>
  </si>
  <si>
    <t>工程编号</t>
  </si>
  <si>
    <t>/</t>
  </si>
  <si>
    <t>厂商价</t>
  </si>
  <si>
    <t>一</t>
  </si>
  <si>
    <r>
      <rPr>
        <sz val="11"/>
        <color indexed="8"/>
        <rFont val="宋体"/>
        <charset val="134"/>
      </rPr>
      <t>《电网检修工程预算定额（201</t>
    </r>
    <r>
      <rPr>
        <sz val="11"/>
        <color indexed="8"/>
        <rFont val="宋体"/>
        <charset val="134"/>
      </rPr>
      <t>5年版）》</t>
    </r>
  </si>
  <si>
    <t>限价金额</t>
  </si>
  <si>
    <t>建筑部分</t>
  </si>
  <si>
    <t>建设单位提供的</t>
  </si>
  <si>
    <t>工程量清单</t>
  </si>
  <si>
    <t>《电网技术改造工程预算定额（2015年版）》</t>
  </si>
  <si>
    <t>安装部分</t>
  </si>
  <si>
    <t>配网定额年价差</t>
  </si>
  <si>
    <t>定额〔2019〕26号《关于发布20kV及以下配电网工程预算定额2019年上半年价格水平调整系数的通知》</t>
  </si>
  <si>
    <t>《电网拆除工程预算定额（2015年版）》</t>
  </si>
  <si>
    <t>报告版/次</t>
  </si>
  <si>
    <t>A/0</t>
  </si>
  <si>
    <t>技改检修定额年价差</t>
  </si>
  <si>
    <t>定额〔2020〕26号《关于发布2015版电网技术改造和检修工程概预算定额2020年上半年价格水平调整系数的通知》</t>
  </si>
  <si>
    <t>广东电行〔2015〕19号关于印发《广东省电力行业10kv配电线路带电作业收费标准》的通知</t>
  </si>
  <si>
    <t>汇总表版/次</t>
  </si>
  <si>
    <t>核减结算情况说明</t>
  </si>
  <si>
    <t>根据施工图重新核查工程量，按最新材价文件调整乙供材料价格，并按相关规定文件调整工程取费，</t>
  </si>
  <si>
    <t>《电网拆除工程预算定额估价表（2015年版）》</t>
  </si>
  <si>
    <t>《电网检修工程预算定额估价表（2015年版）》</t>
  </si>
  <si>
    <t>《电网技术改造工程预算定额估价表（2015年版）》</t>
  </si>
  <si>
    <t>《广东省房屋建筑与装饰工程综合定额（2018）》</t>
  </si>
  <si>
    <t>《广东省市政工程综合定额（2018）》</t>
  </si>
  <si>
    <t>《广东省园林绿化工程综合定额（2018）》</t>
  </si>
  <si>
    <t>广州竣盛工程造价咨询有限公司</t>
  </si>
  <si>
    <t>日常维修、中小修及其他项目工程造价文件归档登记移交表</t>
  </si>
  <si>
    <t>项目名称</t>
  </si>
  <si>
    <t>工程类别</t>
  </si>
  <si>
    <t>其他</t>
  </si>
  <si>
    <t>项目属性</t>
  </si>
  <si>
    <t>招标控制价编制</t>
  </si>
  <si>
    <t>业务编号</t>
  </si>
  <si>
    <t>日　　期</t>
  </si>
  <si>
    <t>申 请 人</t>
  </si>
  <si>
    <t>所属组别</t>
  </si>
  <si>
    <t>造价二组</t>
  </si>
  <si>
    <t>资料类别</t>
  </si>
  <si>
    <t>编号</t>
  </si>
  <si>
    <t>关键性</t>
  </si>
  <si>
    <t>资料名称</t>
  </si>
  <si>
    <t>归档</t>
  </si>
  <si>
    <t>归档形式</t>
  </si>
  <si>
    <t>备注</t>
  </si>
  <si>
    <t>成果文件</t>
  </si>
  <si>
    <t>★</t>
  </si>
  <si>
    <t>限价汇总表</t>
  </si>
  <si>
    <t>原件</t>
  </si>
  <si>
    <t>编制报告</t>
  </si>
  <si>
    <t>√</t>
  </si>
  <si>
    <t>支撑性材料</t>
  </si>
  <si>
    <t>其它必要的支撑证明材料</t>
  </si>
  <si>
    <t>原件或电子版</t>
  </si>
  <si>
    <t>备注：
1．广州供电局配网基建结算审核支撑性文件电子版文件在业主的工程系统中归档；
2．纸质版文件在公司档案室归档；
3．√代表提交的资料；
4．其他需归档资料在空白处填写。</t>
  </si>
  <si>
    <t>档案管理员签收：</t>
  </si>
  <si>
    <t>归档日期：</t>
  </si>
  <si>
    <t>工程造价成果自检表</t>
  </si>
  <si>
    <t>项目负责人</t>
  </si>
  <si>
    <t>序号</t>
  </si>
  <si>
    <t>自检项目</t>
  </si>
  <si>
    <t>自检情况</t>
  </si>
  <si>
    <t>造价成果编审依据</t>
  </si>
  <si>
    <t>采用定额体系□09配网、□16年配网、□15年检修技改、□10广东省定额、□18广东省定额、□其他</t>
  </si>
  <si>
    <t>如采用其他的请填写具体定额体系</t>
  </si>
  <si>
    <t>采用计费程序的文件</t>
  </si>
  <si>
    <t>采用的人材机调整系数及价差文件</t>
  </si>
  <si>
    <t>预、结算书部分</t>
  </si>
  <si>
    <t>工程量复核</t>
  </si>
  <si>
    <t>定额子目套用</t>
  </si>
  <si>
    <t>材料设备单价</t>
  </si>
  <si>
    <t>计费费率、人材机调整系数</t>
  </si>
  <si>
    <t>项目基本信息</t>
  </si>
  <si>
    <t>项目批次□、标段□、业务编号□、项目名称□、项目编号□</t>
  </si>
  <si>
    <t>送审金额□、审定金额□、施工费费率□、咨询费费率□、咨询费支付方□</t>
  </si>
  <si>
    <t>成果数据与各系统一致□</t>
  </si>
  <si>
    <t>建设单位□、施工单位□、工程概况□、工作内容□、开竣工日期□</t>
  </si>
  <si>
    <t>核减原因及结论</t>
  </si>
  <si>
    <t>审核情况说明</t>
  </si>
  <si>
    <t>税率、大小写审定金额核对</t>
  </si>
  <si>
    <t>注：编审员按以上自检项目进行逐项自检，自校无误后在自检情况列打“√”；序号1的自检项，需填写相应的体系或文号</t>
  </si>
  <si>
    <t>工程名称</t>
  </si>
  <si>
    <t>招标控制价</t>
  </si>
  <si>
    <t>备  注</t>
  </si>
  <si>
    <t>咨询费计算表</t>
  </si>
  <si>
    <t>咨询费</t>
  </si>
  <si>
    <t>计算过程</t>
  </si>
  <si>
    <t>100万以内</t>
  </si>
  <si>
    <t>101- 500万</t>
  </si>
  <si>
    <t>501-1000万</t>
  </si>
  <si>
    <t>1001-5000万</t>
  </si>
  <si>
    <t>5000万-1亿</t>
  </si>
  <si>
    <t>1亿以上</t>
  </si>
  <si>
    <t>核增减费率</t>
  </si>
  <si>
    <t>1</t>
  </si>
  <si>
    <t>咨询费不足600元,按600元收。</t>
  </si>
  <si>
    <t>合    计</t>
  </si>
  <si>
    <t xml:space="preserve">委托单位：（盖章） </t>
  </si>
  <si>
    <t xml:space="preserve">     审核单位：广州竣盛工程造价咨询有限公司</t>
  </si>
  <si>
    <t xml:space="preserve">     编 制 人：     </t>
  </si>
  <si>
    <t>主　　管：</t>
  </si>
  <si>
    <t xml:space="preserve">     审 核 人：</t>
  </si>
  <si>
    <t>招 标 控 制 价 报 告</t>
  </si>
  <si>
    <t>JSECC-QR-业务-04</t>
  </si>
  <si>
    <t>审批：</t>
  </si>
  <si>
    <t>审核：</t>
  </si>
  <si>
    <t>校核：</t>
  </si>
  <si>
    <t>编制：</t>
  </si>
  <si>
    <t>·广州竣盛工程造价咨询有限公司·</t>
  </si>
  <si>
    <t>关于广东电网公司2023年车辆维修及保养、年检代办、车辆清洁服务项目招标控制价编制报告</t>
  </si>
  <si>
    <t>一、项目概况</t>
  </si>
  <si>
    <t>（一）工作内容：</t>
  </si>
  <si>
    <t>二、编制范围</t>
  </si>
  <si>
    <t>　　依据广东电网公司2023年车辆维修及保养、年检代办、车辆清洁服务项目等内容进行招标控制价编制。</t>
  </si>
  <si>
    <t>三、编制准则、标准和依据</t>
  </si>
  <si>
    <t>（一）编制行为准则：</t>
  </si>
  <si>
    <t>　　1.《关于下发&lt;工程造价咨询单位执业行为准则&gt;、&lt;造价工程师执业道德行为准则&gt;的通知》(中价协〔2002〕第015号)；</t>
  </si>
  <si>
    <t>　　2.《工程造价咨询业务操作指导规程》(中价协〔2002〕第016号)；</t>
  </si>
  <si>
    <t xml:space="preserve">    3.《建设工程造价咨询规范》（GB/T 51095-2015）。</t>
  </si>
  <si>
    <t>（二）编制标准：</t>
  </si>
  <si>
    <t>　　本工程招标控制价按以下标准进行编制：</t>
  </si>
  <si>
    <t xml:space="preserve">    1.根据车辆维修及保养，年检代办服务、车辆清洁等的工作内容进行编制；</t>
  </si>
  <si>
    <t>　　2.参考各地市《人力资源市场工资价位（2021年）》汽车摩托车修理技术服务人员工资差异，根据地区差异分为三类地区设置招标控制价。</t>
  </si>
  <si>
    <t>　　3.招标控制价采用平移法进行编制；</t>
  </si>
  <si>
    <t>四、编制结论</t>
  </si>
  <si>
    <t>附件：1.招标控制价</t>
  </si>
  <si>
    <t>编制单位：（盖章）</t>
  </si>
  <si>
    <t>广州供电局2013年第一批中低压配电网项目</t>
  </si>
  <si>
    <t>083000WP20120007</t>
  </si>
  <si>
    <t>绿洲站F24调整绿洲站F23负荷</t>
  </si>
  <si>
    <t>广州从化供电局 标段1</t>
  </si>
  <si>
    <t>130954.27</t>
  </si>
  <si>
    <t>4974.36</t>
  </si>
  <si>
    <t>40719.45</t>
  </si>
  <si>
    <t>招 标 控 制 价</t>
  </si>
  <si>
    <t>工程名称：</t>
  </si>
  <si>
    <t>建设单位：</t>
  </si>
  <si>
    <t>日   期：</t>
  </si>
  <si>
    <t>2026年广东电网有限责任公司电力调度控制中心特种车辆维修及保养、年检代办服务项目
招标控制价（工时费）</t>
  </si>
  <si>
    <t>类别</t>
  </si>
  <si>
    <t>维修项目</t>
  </si>
  <si>
    <t>车辆数量（台）</t>
  </si>
  <si>
    <t>工时费
（一类片区）</t>
  </si>
  <si>
    <t>总价（元）</t>
  </si>
  <si>
    <t>维修项目Ⅰ:整车保养</t>
  </si>
  <si>
    <t>二级维护</t>
  </si>
  <si>
    <t>更换机油，机油滤清器</t>
  </si>
  <si>
    <t>更换波箱油（手动）</t>
  </si>
  <si>
    <t>保养四轮刹车</t>
  </si>
  <si>
    <t>保养冷却系统</t>
  </si>
  <si>
    <t>保养空调系统（不含加注雪种）</t>
  </si>
  <si>
    <t>保养转向系统</t>
  </si>
  <si>
    <t>清洗发动机外表</t>
  </si>
  <si>
    <t>车辆年检代办服务（仅包含代办服务费）</t>
  </si>
  <si>
    <r>
      <rPr>
        <sz val="12"/>
        <rFont val="宋体"/>
        <charset val="134"/>
      </rPr>
      <t>中型车（</t>
    </r>
    <r>
      <rPr>
        <sz val="12"/>
        <rFont val="Calibri"/>
        <charset val="134"/>
      </rPr>
      <t>3.5</t>
    </r>
    <r>
      <rPr>
        <sz val="12"/>
        <rFont val="宋体"/>
        <charset val="134"/>
      </rPr>
      <t>吨＜总质量＜</t>
    </r>
    <r>
      <rPr>
        <sz val="12"/>
        <rFont val="Calibri"/>
        <charset val="134"/>
      </rPr>
      <t>10</t>
    </r>
    <r>
      <rPr>
        <sz val="12"/>
        <rFont val="宋体"/>
        <charset val="134"/>
      </rPr>
      <t>吨）</t>
    </r>
  </si>
  <si>
    <t>维修项目Ⅱ:制动系统</t>
  </si>
  <si>
    <t>更换前制动片</t>
  </si>
  <si>
    <t>更换后制动片（碟刹）</t>
  </si>
  <si>
    <t>更换刹车油</t>
  </si>
  <si>
    <t>调校四轮刹车（含放空气）</t>
  </si>
  <si>
    <t>维修项目Ⅲ:转向系统</t>
  </si>
  <si>
    <t>四轮定位检测、调整</t>
  </si>
  <si>
    <t>前束检测、调整</t>
  </si>
  <si>
    <t>维修项目Ⅳ:空调系统</t>
  </si>
  <si>
    <t>抽真空加雪种</t>
  </si>
  <si>
    <t>维修项目Ⅴ:电器系统</t>
  </si>
  <si>
    <t>更换电池</t>
  </si>
  <si>
    <t>更换雨刮臂</t>
  </si>
  <si>
    <t>含税总价合计</t>
  </si>
  <si>
    <t xml:space="preserve">备注：
1.除更换零配件外，其他项目均包含材料费。
2.一类片区包含广州市。
      </t>
  </si>
  <si>
    <t>2026年广东电网有限责任公司电力调度控制中心特种车辆维修及保养、年检代办服务项目
招标控制价（配件单价）</t>
  </si>
  <si>
    <t>配件名称</t>
  </si>
  <si>
    <t>品牌</t>
  </si>
  <si>
    <t>规格型号</t>
  </si>
  <si>
    <t>单位</t>
  </si>
  <si>
    <t>车辆型号</t>
  </si>
  <si>
    <t>数量</t>
  </si>
  <si>
    <t>单价（元）</t>
  </si>
  <si>
    <t>机油</t>
  </si>
  <si>
    <t>美孚</t>
  </si>
  <si>
    <t>等级：SP
粘度：5W-40</t>
  </si>
  <si>
    <t>升</t>
  </si>
  <si>
    <t>丰田迪马</t>
  </si>
  <si>
    <t>机油滤清器</t>
  </si>
  <si>
    <t>马勒</t>
  </si>
  <si>
    <t>马勒 0C610</t>
  </si>
  <si>
    <t>个</t>
  </si>
  <si>
    <t>轮胎</t>
  </si>
  <si>
    <t>玛吉斯</t>
  </si>
  <si>
    <t>7.00R16LT12PR-UE102</t>
  </si>
  <si>
    <t>条</t>
  </si>
  <si>
    <t>电池</t>
  </si>
  <si>
    <t>瓦尔塔</t>
  </si>
  <si>
    <t>80D26R-20h额定容量(Ah):70</t>
  </si>
  <si>
    <t>刹车片</t>
  </si>
  <si>
    <t>原厂</t>
  </si>
  <si>
    <t>丰田迪马原厂刹车片</t>
  </si>
  <si>
    <t>副</t>
  </si>
  <si>
    <t>空气滤清器</t>
  </si>
  <si>
    <t>丰田迪马原厂空气滤清器</t>
  </si>
  <si>
    <t>燃油滤清器</t>
  </si>
  <si>
    <t>丰田迪马原厂燃油滤清器</t>
  </si>
  <si>
    <t>变速箱油</t>
  </si>
  <si>
    <t>采埃孚</t>
  </si>
  <si>
    <t>MT</t>
  </si>
  <si>
    <t>雪种</t>
  </si>
  <si>
    <t>电装</t>
  </si>
  <si>
    <t>300g</t>
  </si>
  <si>
    <t>瓶</t>
  </si>
  <si>
    <t>刹车油</t>
  </si>
  <si>
    <t>博世</t>
  </si>
  <si>
    <t>DOT4 基础款</t>
  </si>
  <si>
    <t>利普特</t>
  </si>
  <si>
    <t>6-QW-120</t>
  </si>
  <si>
    <t>依维柯</t>
  </si>
  <si>
    <t>雨刮片</t>
  </si>
  <si>
    <t>博士</t>
  </si>
  <si>
    <t>F05-22寸</t>
  </si>
  <si>
    <t>对</t>
  </si>
  <si>
    <t>大力士</t>
  </si>
  <si>
    <t>5W-30</t>
  </si>
  <si>
    <t>F05--24寸</t>
  </si>
  <si>
    <t>依维柯原厂刹车片</t>
  </si>
  <si>
    <t>依维柯原厂空气滤清器</t>
  </si>
</sst>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F800]dddd\,\ mmmm\ dd\,\ yyyy"/>
    <numFmt numFmtId="178" formatCode="0.00_ "/>
    <numFmt numFmtId="179" formatCode="0.0000_);[Red]\(0.0000\)"/>
    <numFmt numFmtId="180" formatCode="#,##0.00_ "/>
    <numFmt numFmtId="181" formatCode="&quot;中&quot;&quot;标&quot;&quot;费&quot;&quot;率&quot;0.00%"/>
  </numFmts>
  <fonts count="61">
    <font>
      <sz val="12"/>
      <name val="宋体"/>
      <charset val="134"/>
    </font>
    <font>
      <b/>
      <sz val="16"/>
      <name val="宋体"/>
      <charset val="134"/>
    </font>
    <font>
      <sz val="16"/>
      <name val="宋体"/>
      <charset val="134"/>
    </font>
    <font>
      <sz val="16"/>
      <name val="宋体"/>
      <charset val="134"/>
      <scheme val="minor"/>
    </font>
    <font>
      <b/>
      <sz val="16"/>
      <name val="宋体"/>
      <charset val="134"/>
      <scheme val="minor"/>
    </font>
    <font>
      <sz val="10"/>
      <name val="宋体"/>
      <charset val="134"/>
    </font>
    <font>
      <b/>
      <sz val="14"/>
      <name val="宋体"/>
      <charset val="134"/>
    </font>
    <font>
      <sz val="14"/>
      <name val="宋体"/>
      <charset val="134"/>
    </font>
    <font>
      <sz val="14"/>
      <name val="Calibri"/>
      <charset val="134"/>
    </font>
    <font>
      <b/>
      <sz val="28"/>
      <name val="宋体"/>
      <charset val="134"/>
    </font>
    <font>
      <sz val="12"/>
      <name val="宋体"/>
      <charset val="134"/>
      <scheme val="minor"/>
    </font>
    <font>
      <b/>
      <sz val="18"/>
      <name val="宋体"/>
      <charset val="134"/>
    </font>
    <font>
      <sz val="12"/>
      <name val="Times New Roman"/>
      <charset val="0"/>
    </font>
    <font>
      <b/>
      <sz val="14"/>
      <name val="宋体"/>
      <charset val="134"/>
      <scheme val="minor"/>
    </font>
    <font>
      <sz val="12"/>
      <name val="宋体"/>
      <charset val="0"/>
      <scheme val="minor"/>
    </font>
    <font>
      <b/>
      <sz val="12"/>
      <name val="宋体"/>
      <charset val="134"/>
      <scheme val="minor"/>
    </font>
    <font>
      <b/>
      <sz val="12"/>
      <name val="宋体"/>
      <charset val="134"/>
    </font>
    <font>
      <b/>
      <sz val="16"/>
      <name val="宋体"/>
      <charset val="134"/>
      <scheme val="major"/>
    </font>
    <font>
      <b/>
      <sz val="20"/>
      <name val="宋体"/>
      <charset val="134"/>
      <scheme val="minor"/>
    </font>
    <font>
      <b/>
      <sz val="12"/>
      <name val="Times New Roman"/>
      <charset val="134"/>
    </font>
    <font>
      <sz val="18"/>
      <name val="宋体"/>
      <charset val="134"/>
    </font>
    <font>
      <sz val="36"/>
      <name val="宋体"/>
      <charset val="134"/>
    </font>
    <font>
      <sz val="12"/>
      <color theme="0"/>
      <name val="宋体"/>
      <charset val="0"/>
    </font>
    <font>
      <sz val="12"/>
      <color theme="0"/>
      <name val="Times New Roman"/>
      <charset val="0"/>
    </font>
    <font>
      <b/>
      <sz val="20"/>
      <name val="宋体"/>
      <charset val="134"/>
    </font>
    <font>
      <sz val="8"/>
      <name val="Times New Roman"/>
      <charset val="0"/>
    </font>
    <font>
      <sz val="10"/>
      <name val="Times New Roman"/>
      <charset val="0"/>
    </font>
    <font>
      <b/>
      <sz val="24"/>
      <color rgb="FFFF0000"/>
      <name val="微软雅黑"/>
      <charset val="134"/>
    </font>
    <font>
      <b/>
      <sz val="14"/>
      <color rgb="FFFF0000"/>
      <name val="微软雅黑"/>
      <charset val="134"/>
    </font>
    <font>
      <sz val="20"/>
      <name val="宋体"/>
      <charset val="134"/>
    </font>
    <font>
      <sz val="11"/>
      <color theme="1"/>
      <name val="宋体"/>
      <charset val="134"/>
      <scheme val="minor"/>
    </font>
    <font>
      <sz val="11"/>
      <name val="宋体"/>
      <charset val="134"/>
    </font>
    <font>
      <b/>
      <sz val="22"/>
      <name val="宋体"/>
      <charset val="134"/>
      <scheme val="major"/>
    </font>
    <font>
      <b/>
      <sz val="11"/>
      <color theme="1"/>
      <name val="宋体"/>
      <charset val="134"/>
      <scheme val="minor"/>
    </font>
    <font>
      <sz val="9"/>
      <color theme="1"/>
      <name val="宋体"/>
      <charset val="134"/>
      <scheme val="minor"/>
    </font>
    <font>
      <sz val="11"/>
      <color rgb="FF000000"/>
      <name val="宋体"/>
      <charset val="134"/>
    </font>
    <font>
      <b/>
      <sz val="10.5"/>
      <color rgb="FFFF0000"/>
      <name val="宋体"/>
      <charset val="134"/>
      <scheme val="minor"/>
    </font>
    <font>
      <b/>
      <sz val="18"/>
      <name val="Times New Roman"/>
      <charset val="0"/>
    </font>
    <font>
      <b/>
      <sz val="11"/>
      <color indexed="8"/>
      <name val="宋体"/>
      <charset val="134"/>
    </font>
    <font>
      <sz val="11"/>
      <color indexed="8"/>
      <name val="宋体"/>
      <charset val="134"/>
    </font>
    <font>
      <u/>
      <sz val="10.2"/>
      <color indexed="12"/>
      <name val="宋体"/>
      <charset val="134"/>
    </font>
    <font>
      <u/>
      <sz val="10.2"/>
      <color indexed="20"/>
      <name val="宋体"/>
      <charset val="134"/>
    </font>
    <font>
      <sz val="11"/>
      <color indexed="10"/>
      <name val="宋体"/>
      <charset val="134"/>
    </font>
    <font>
      <b/>
      <sz val="18"/>
      <color indexed="56"/>
      <name val="宋体"/>
      <charset val="134"/>
    </font>
    <font>
      <i/>
      <sz val="11"/>
      <color indexed="23"/>
      <name val="宋体"/>
      <charset val="134"/>
    </font>
    <font>
      <b/>
      <sz val="15"/>
      <color indexed="56"/>
      <name val="宋体"/>
      <charset val="134"/>
    </font>
    <font>
      <b/>
      <sz val="13"/>
      <color indexed="56"/>
      <name val="宋体"/>
      <charset val="134"/>
    </font>
    <font>
      <b/>
      <sz val="11"/>
      <color indexed="56"/>
      <name val="宋体"/>
      <charset val="134"/>
    </font>
    <font>
      <sz val="11"/>
      <color indexed="62"/>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sz val="11"/>
      <color indexed="17"/>
      <name val="宋体"/>
      <charset val="134"/>
    </font>
    <font>
      <sz val="11"/>
      <color indexed="20"/>
      <name val="宋体"/>
      <charset val="134"/>
    </font>
    <font>
      <sz val="11"/>
      <color indexed="60"/>
      <name val="宋体"/>
      <charset val="134"/>
    </font>
    <font>
      <sz val="11"/>
      <color indexed="9"/>
      <name val="宋体"/>
      <charset val="134"/>
    </font>
    <font>
      <sz val="9"/>
      <color indexed="8"/>
      <name val="宋体"/>
      <charset val="134"/>
    </font>
    <font>
      <sz val="10"/>
      <name val="Arial"/>
      <charset val="0"/>
    </font>
    <font>
      <sz val="11"/>
      <name val="Calibri"/>
      <charset val="0"/>
    </font>
    <font>
      <sz val="12"/>
      <name val="Calibri"/>
      <charset val="134"/>
    </font>
  </fonts>
  <fills count="24">
    <fill>
      <patternFill patternType="none"/>
    </fill>
    <fill>
      <patternFill patternType="gray125"/>
    </fill>
    <fill>
      <patternFill patternType="solid">
        <fgColor indexed="31"/>
        <bgColor indexed="64"/>
      </patternFill>
    </fill>
    <fill>
      <patternFill patternType="solid">
        <fgColor indexed="42"/>
        <bgColor indexed="64"/>
      </patternFill>
    </fill>
    <fill>
      <patternFill patternType="solid">
        <fgColor indexed="47"/>
        <bgColor indexed="64"/>
      </patternFill>
    </fill>
    <fill>
      <patternFill patternType="solid">
        <fgColor indexed="27"/>
        <bgColor indexed="64"/>
      </patternFill>
    </fill>
    <fill>
      <patternFill patternType="solid">
        <fgColor indexed="26"/>
        <bgColor indexed="64"/>
      </patternFill>
    </fill>
    <fill>
      <patternFill patternType="solid">
        <fgColor indexed="22"/>
        <bgColor indexed="64"/>
      </patternFill>
    </fill>
    <fill>
      <patternFill patternType="solid">
        <fgColor indexed="55"/>
        <bgColor indexed="64"/>
      </patternFill>
    </fill>
    <fill>
      <patternFill patternType="solid">
        <fgColor indexed="45"/>
        <bgColor indexed="64"/>
      </patternFill>
    </fill>
    <fill>
      <patternFill patternType="solid">
        <fgColor indexed="43"/>
        <bgColor indexed="64"/>
      </patternFill>
    </fill>
    <fill>
      <patternFill patternType="solid">
        <fgColor indexed="62"/>
        <bgColor indexed="64"/>
      </patternFill>
    </fill>
    <fill>
      <patternFill patternType="solid">
        <fgColor indexed="44"/>
        <bgColor indexed="64"/>
      </patternFill>
    </fill>
    <fill>
      <patternFill patternType="solid">
        <fgColor indexed="30"/>
        <bgColor indexed="64"/>
      </patternFill>
    </fill>
    <fill>
      <patternFill patternType="solid">
        <fgColor indexed="10"/>
        <bgColor indexed="64"/>
      </patternFill>
    </fill>
    <fill>
      <patternFill patternType="solid">
        <fgColor indexed="29"/>
        <bgColor indexed="64"/>
      </patternFill>
    </fill>
    <fill>
      <patternFill patternType="solid">
        <fgColor indexed="57"/>
        <bgColor indexed="64"/>
      </patternFill>
    </fill>
    <fill>
      <patternFill patternType="solid">
        <fgColor indexed="11"/>
        <bgColor indexed="64"/>
      </patternFill>
    </fill>
    <fill>
      <patternFill patternType="solid">
        <fgColor indexed="36"/>
        <bgColor indexed="64"/>
      </patternFill>
    </fill>
    <fill>
      <patternFill patternType="solid">
        <fgColor indexed="46"/>
        <bgColor indexed="64"/>
      </patternFill>
    </fill>
    <fill>
      <patternFill patternType="solid">
        <fgColor indexed="49"/>
        <bgColor indexed="64"/>
      </patternFill>
    </fill>
    <fill>
      <patternFill patternType="solid">
        <fgColor indexed="53"/>
        <bgColor indexed="64"/>
      </patternFill>
    </fill>
    <fill>
      <patternFill patternType="solid">
        <fgColor indexed="51"/>
        <bgColor indexed="64"/>
      </patternFill>
    </fill>
    <fill>
      <patternFill patternType="solid">
        <fgColor indexed="52"/>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s>
  <cellStyleXfs count="78">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0"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0" fontId="0" fillId="6" borderId="18" applyNumberFormat="0" applyFont="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5" fillId="0" borderId="19" applyNumberFormat="0" applyFill="0" applyAlignment="0" applyProtection="0">
      <alignment vertical="center"/>
    </xf>
    <xf numFmtId="0" fontId="46" fillId="0" borderId="20" applyNumberFormat="0" applyFill="0" applyAlignment="0" applyProtection="0">
      <alignment vertical="center"/>
    </xf>
    <xf numFmtId="0" fontId="47" fillId="0" borderId="21" applyNumberFormat="0" applyFill="0" applyAlignment="0" applyProtection="0">
      <alignment vertical="center"/>
    </xf>
    <xf numFmtId="0" fontId="47" fillId="0" borderId="0" applyNumberFormat="0" applyFill="0" applyBorder="0" applyAlignment="0" applyProtection="0">
      <alignment vertical="center"/>
    </xf>
    <xf numFmtId="0" fontId="48" fillId="4" borderId="22" applyNumberFormat="0" applyAlignment="0" applyProtection="0">
      <alignment vertical="center"/>
    </xf>
    <xf numFmtId="0" fontId="49" fillId="7" borderId="23" applyNumberFormat="0" applyAlignment="0" applyProtection="0">
      <alignment vertical="center"/>
    </xf>
    <xf numFmtId="0" fontId="50" fillId="7" borderId="22" applyNumberFormat="0" applyAlignment="0" applyProtection="0">
      <alignment vertical="center"/>
    </xf>
    <xf numFmtId="0" fontId="51" fillId="8" borderId="24" applyNumberFormat="0" applyAlignment="0" applyProtection="0">
      <alignment vertical="center"/>
    </xf>
    <xf numFmtId="0" fontId="52" fillId="0" borderId="25" applyNumberFormat="0" applyFill="0" applyAlignment="0" applyProtection="0">
      <alignment vertical="center"/>
    </xf>
    <xf numFmtId="0" fontId="38" fillId="0" borderId="26" applyNumberFormat="0" applyFill="0" applyAlignment="0" applyProtection="0">
      <alignment vertical="center"/>
    </xf>
    <xf numFmtId="0" fontId="53" fillId="3" borderId="0" applyNumberFormat="0" applyBorder="0" applyAlignment="0" applyProtection="0">
      <alignment vertical="center"/>
    </xf>
    <xf numFmtId="0" fontId="54" fillId="9" borderId="0" applyNumberFormat="0" applyBorder="0" applyAlignment="0" applyProtection="0">
      <alignment vertical="center"/>
    </xf>
    <xf numFmtId="0" fontId="55" fillId="10" borderId="0" applyNumberFormat="0" applyBorder="0" applyAlignment="0" applyProtection="0">
      <alignment vertical="center"/>
    </xf>
    <xf numFmtId="0" fontId="56" fillId="11" borderId="0" applyNumberFormat="0" applyBorder="0" applyAlignment="0" applyProtection="0">
      <alignment vertical="center"/>
    </xf>
    <xf numFmtId="0" fontId="39" fillId="2" borderId="0" applyNumberFormat="0" applyBorder="0" applyAlignment="0" applyProtection="0">
      <alignment vertical="center"/>
    </xf>
    <xf numFmtId="0" fontId="39" fillId="12" borderId="0" applyNumberFormat="0" applyBorder="0" applyAlignment="0" applyProtection="0">
      <alignment vertical="center"/>
    </xf>
    <xf numFmtId="0" fontId="56" fillId="13" borderId="0" applyNumberFormat="0" applyBorder="0" applyAlignment="0" applyProtection="0">
      <alignment vertical="center"/>
    </xf>
    <xf numFmtId="0" fontId="56" fillId="14" borderId="0" applyNumberFormat="0" applyBorder="0" applyAlignment="0" applyProtection="0">
      <alignment vertical="center"/>
    </xf>
    <xf numFmtId="0" fontId="39" fillId="9" borderId="0" applyNumberFormat="0" applyBorder="0" applyAlignment="0" applyProtection="0">
      <alignment vertical="center"/>
    </xf>
    <xf numFmtId="0" fontId="39" fillId="15" borderId="0" applyNumberFormat="0" applyBorder="0" applyAlignment="0" applyProtection="0">
      <alignment vertical="center"/>
    </xf>
    <xf numFmtId="0" fontId="56" fillId="15" borderId="0" applyNumberFormat="0" applyBorder="0" applyAlignment="0" applyProtection="0">
      <alignment vertical="center"/>
    </xf>
    <xf numFmtId="0" fontId="56" fillId="16" borderId="0" applyNumberFormat="0" applyBorder="0" applyAlignment="0" applyProtection="0">
      <alignment vertical="center"/>
    </xf>
    <xf numFmtId="0" fontId="39" fillId="3" borderId="0" applyNumberFormat="0" applyBorder="0" applyAlignment="0" applyProtection="0">
      <alignment vertical="center"/>
    </xf>
    <xf numFmtId="0" fontId="39" fillId="17" borderId="0" applyNumberFormat="0" applyBorder="0" applyAlignment="0" applyProtection="0">
      <alignment vertical="center"/>
    </xf>
    <xf numFmtId="0" fontId="56" fillId="17" borderId="0" applyNumberFormat="0" applyBorder="0" applyAlignment="0" applyProtection="0">
      <alignment vertical="center"/>
    </xf>
    <xf numFmtId="0" fontId="56" fillId="18" borderId="0" applyNumberFormat="0" applyBorder="0" applyAlignment="0" applyProtection="0">
      <alignment vertical="center"/>
    </xf>
    <xf numFmtId="0" fontId="39" fillId="19" borderId="0" applyNumberFormat="0" applyBorder="0" applyAlignment="0" applyProtection="0">
      <alignment vertical="center"/>
    </xf>
    <xf numFmtId="0" fontId="39" fillId="19" borderId="0" applyNumberFormat="0" applyBorder="0" applyAlignment="0" applyProtection="0">
      <alignment vertical="center"/>
    </xf>
    <xf numFmtId="0" fontId="56" fillId="18" borderId="0" applyNumberFormat="0" applyBorder="0" applyAlignment="0" applyProtection="0">
      <alignment vertical="center"/>
    </xf>
    <xf numFmtId="0" fontId="56" fillId="20" borderId="0" applyNumberFormat="0" applyBorder="0" applyAlignment="0" applyProtection="0">
      <alignment vertical="center"/>
    </xf>
    <xf numFmtId="0" fontId="39" fillId="5" borderId="0" applyNumberFormat="0" applyBorder="0" applyAlignment="0" applyProtection="0">
      <alignment vertical="center"/>
    </xf>
    <xf numFmtId="0" fontId="39" fillId="12" borderId="0" applyNumberFormat="0" applyBorder="0" applyAlignment="0" applyProtection="0">
      <alignment vertical="center"/>
    </xf>
    <xf numFmtId="0" fontId="56" fillId="20" borderId="0" applyNumberFormat="0" applyBorder="0" applyAlignment="0" applyProtection="0">
      <alignment vertical="center"/>
    </xf>
    <xf numFmtId="0" fontId="56" fillId="21" borderId="0" applyNumberFormat="0" applyBorder="0" applyAlignment="0" applyProtection="0">
      <alignment vertical="center"/>
    </xf>
    <xf numFmtId="0" fontId="39" fillId="4" borderId="0" applyNumberFormat="0" applyBorder="0" applyAlignment="0" applyProtection="0">
      <alignment vertical="center"/>
    </xf>
    <xf numFmtId="0" fontId="39" fillId="22" borderId="0" applyNumberFormat="0" applyBorder="0" applyAlignment="0" applyProtection="0">
      <alignment vertical="center"/>
    </xf>
    <xf numFmtId="0" fontId="56" fillId="23" borderId="0" applyNumberFormat="0" applyBorder="0" applyAlignment="0" applyProtection="0">
      <alignment vertical="center"/>
    </xf>
    <xf numFmtId="0" fontId="57" fillId="0" borderId="0"/>
    <xf numFmtId="0" fontId="12" fillId="0" borderId="0"/>
    <xf numFmtId="0" fontId="30" fillId="0" borderId="0">
      <alignment vertical="center"/>
    </xf>
    <xf numFmtId="0" fontId="0" fillId="0" borderId="0">
      <alignment vertical="center"/>
    </xf>
    <xf numFmtId="0" fontId="30" fillId="0" borderId="0">
      <alignment vertical="center"/>
    </xf>
    <xf numFmtId="0" fontId="0" fillId="0" borderId="0"/>
    <xf numFmtId="0" fontId="0" fillId="0" borderId="0"/>
    <xf numFmtId="0" fontId="34" fillId="0" borderId="0"/>
    <xf numFmtId="0" fontId="12" fillId="0" borderId="0"/>
    <xf numFmtId="0" fontId="0" fillId="0" borderId="0">
      <alignment vertical="center"/>
    </xf>
    <xf numFmtId="0" fontId="30" fillId="0" borderId="0">
      <alignment vertical="center"/>
    </xf>
    <xf numFmtId="0" fontId="0" fillId="0" borderId="0">
      <alignment vertical="center"/>
    </xf>
    <xf numFmtId="0" fontId="0" fillId="0" borderId="0">
      <alignment vertical="center"/>
    </xf>
    <xf numFmtId="0" fontId="58" fillId="0" borderId="0" applyNumberFormat="0" applyFont="0" applyFill="0" applyBorder="0" applyAlignment="0" applyProtection="0"/>
    <xf numFmtId="0" fontId="0" fillId="0" borderId="0"/>
    <xf numFmtId="0" fontId="0" fillId="0" borderId="0">
      <alignment vertical="center"/>
    </xf>
    <xf numFmtId="0" fontId="0" fillId="0" borderId="0">
      <alignment vertical="top"/>
    </xf>
    <xf numFmtId="0" fontId="55" fillId="10" borderId="0" applyNumberFormat="0" applyBorder="0" applyAlignment="0" applyProtection="0">
      <alignment vertical="center"/>
    </xf>
    <xf numFmtId="0" fontId="39" fillId="0" borderId="0">
      <alignment vertical="center"/>
    </xf>
    <xf numFmtId="0" fontId="0" fillId="0" borderId="0">
      <alignment vertical="center"/>
    </xf>
    <xf numFmtId="0" fontId="0" fillId="0" borderId="0">
      <alignment vertical="center"/>
    </xf>
    <xf numFmtId="0" fontId="0" fillId="0" borderId="0">
      <alignment vertical="center"/>
    </xf>
    <xf numFmtId="0" fontId="59" fillId="0" borderId="0"/>
    <xf numFmtId="0" fontId="0" fillId="0" borderId="0">
      <alignment vertical="center"/>
    </xf>
    <xf numFmtId="0" fontId="0" fillId="0" borderId="0">
      <alignment vertical="center"/>
    </xf>
    <xf numFmtId="0" fontId="39" fillId="0" borderId="0">
      <alignment vertical="center"/>
    </xf>
    <xf numFmtId="0" fontId="0" fillId="0" borderId="0">
      <alignment vertical="center"/>
    </xf>
    <xf numFmtId="0" fontId="0" fillId="0" borderId="0">
      <alignment vertical="center"/>
    </xf>
    <xf numFmtId="0" fontId="39" fillId="0" borderId="0">
      <alignment vertical="center"/>
    </xf>
  </cellStyleXfs>
  <cellXfs count="248">
    <xf numFmtId="0" fontId="0" fillId="0" borderId="0" xfId="0"/>
    <xf numFmtId="0" fontId="0"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xf numFmtId="0" fontId="2" fillId="0" borderId="0" xfId="0" applyFont="1" applyFill="1" applyBorder="1" applyAlignment="1">
      <alignment horizontal="center" vertical="center"/>
    </xf>
    <xf numFmtId="0" fontId="0" fillId="0" borderId="0" xfId="0" applyFont="1" applyFill="1" applyBorder="1" applyAlignment="1">
      <alignment horizontal="center" vertical="center" wrapText="1"/>
    </xf>
    <xf numFmtId="176" fontId="0" fillId="0" borderId="0"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176"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wrapText="1"/>
    </xf>
    <xf numFmtId="176" fontId="1" fillId="0" borderId="2" xfId="0" applyNumberFormat="1"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1" fillId="0" borderId="3" xfId="0" applyFont="1" applyFill="1" applyBorder="1" applyAlignment="1">
      <alignment horizontal="center" vertical="center"/>
    </xf>
    <xf numFmtId="0" fontId="5" fillId="0" borderId="0" xfId="0" applyFont="1" applyFill="1" applyAlignment="1">
      <alignment wrapText="1"/>
    </xf>
    <xf numFmtId="0" fontId="5" fillId="0" borderId="0" xfId="0" applyFont="1" applyAlignment="1">
      <alignment wrapText="1"/>
    </xf>
    <xf numFmtId="2" fontId="5" fillId="0" borderId="0" xfId="0" applyNumberFormat="1" applyFont="1" applyAlignment="1">
      <alignment wrapText="1"/>
    </xf>
    <xf numFmtId="0" fontId="6" fillId="0" borderId="1" xfId="0" applyFont="1" applyFill="1" applyBorder="1" applyAlignment="1">
      <alignment horizontal="center" vertical="center" wrapText="1"/>
    </xf>
    <xf numFmtId="2" fontId="6" fillId="0" borderId="1" xfId="0" applyNumberFormat="1" applyFont="1" applyFill="1" applyBorder="1" applyAlignment="1">
      <alignment horizontal="center" vertical="center" wrapText="1"/>
    </xf>
    <xf numFmtId="0" fontId="7" fillId="0" borderId="4"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2" fontId="7"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5" xfId="0" applyFont="1" applyFill="1" applyBorder="1" applyAlignment="1">
      <alignment horizontal="left" vertical="center" wrapText="1"/>
    </xf>
    <xf numFmtId="0" fontId="7" fillId="0" borderId="6" xfId="0" applyFont="1" applyFill="1" applyBorder="1" applyAlignment="1">
      <alignment horizontal="left" vertical="center" wrapText="1"/>
    </xf>
    <xf numFmtId="0" fontId="0" fillId="0" borderId="1" xfId="0" applyFont="1" applyFill="1" applyBorder="1" applyAlignment="1">
      <alignment horizontal="left" vertical="center" wrapText="1"/>
    </xf>
    <xf numFmtId="0" fontId="5" fillId="0" borderId="1" xfId="0" applyFont="1" applyFill="1" applyBorder="1" applyAlignment="1">
      <alignment wrapText="1"/>
    </xf>
    <xf numFmtId="0" fontId="7" fillId="0" borderId="1" xfId="0" applyFont="1" applyFill="1" applyBorder="1" applyAlignment="1">
      <alignment vertical="center" wrapText="1"/>
    </xf>
    <xf numFmtId="0" fontId="6" fillId="0" borderId="1" xfId="0" applyFont="1" applyFill="1" applyBorder="1" applyAlignment="1">
      <alignment horizontal="left" vertical="center" wrapText="1"/>
    </xf>
    <xf numFmtId="0" fontId="5" fillId="0" borderId="0" xfId="0" applyFont="1" applyAlignment="1">
      <alignment horizontal="left" wrapText="1"/>
    </xf>
    <xf numFmtId="0" fontId="0" fillId="0" borderId="0" xfId="60" applyAlignment="1"/>
    <xf numFmtId="0" fontId="9" fillId="0" borderId="0" xfId="60" applyFont="1" applyAlignment="1">
      <alignment horizontal="center"/>
    </xf>
    <xf numFmtId="0" fontId="2" fillId="0" borderId="0" xfId="60" applyFont="1" applyAlignment="1">
      <alignment vertical="top"/>
    </xf>
    <xf numFmtId="10" fontId="2" fillId="0" borderId="0" xfId="60" applyNumberFormat="1" applyFont="1" applyAlignment="1">
      <alignment vertical="top" wrapText="1"/>
    </xf>
    <xf numFmtId="0" fontId="2" fillId="0" borderId="0" xfId="60" applyFont="1" applyAlignment="1"/>
    <xf numFmtId="10" fontId="2" fillId="0" borderId="0" xfId="60" applyNumberFormat="1" applyFont="1" applyAlignment="1"/>
    <xf numFmtId="177" fontId="2" fillId="0" borderId="0" xfId="60" applyNumberFormat="1" applyFont="1" applyAlignment="1">
      <alignment horizontal="left"/>
    </xf>
    <xf numFmtId="0" fontId="10" fillId="0" borderId="0" xfId="70" applyFont="1" applyAlignment="1">
      <alignment vertical="center"/>
    </xf>
    <xf numFmtId="0" fontId="0" fillId="0" borderId="0" xfId="70" applyFont="1" applyAlignment="1"/>
    <xf numFmtId="10" fontId="11" fillId="0" borderId="0" xfId="70" applyNumberFormat="1" applyFont="1" applyBorder="1" applyAlignment="1">
      <alignment horizontal="center" vertical="center" wrapText="1"/>
    </xf>
    <xf numFmtId="10" fontId="12" fillId="0" borderId="0" xfId="70" applyNumberFormat="1" applyFont="1" applyBorder="1" applyAlignment="1">
      <alignment horizontal="center" vertical="center" wrapText="1"/>
    </xf>
    <xf numFmtId="0" fontId="13" fillId="0" borderId="0" xfId="70" applyFont="1" applyBorder="1" applyAlignment="1">
      <alignment vertical="center"/>
    </xf>
    <xf numFmtId="0" fontId="10" fillId="0" borderId="0" xfId="70" applyFont="1" applyBorder="1" applyAlignment="1">
      <alignment vertical="center"/>
    </xf>
    <xf numFmtId="0" fontId="14" fillId="0" borderId="0" xfId="70" applyFont="1" applyBorder="1" applyAlignment="1">
      <alignment horizontal="left" vertical="distributed" wrapText="1"/>
    </xf>
    <xf numFmtId="0" fontId="13" fillId="0" borderId="0" xfId="70" applyFont="1" applyBorder="1" applyAlignment="1">
      <alignment horizontal="left" vertical="center"/>
    </xf>
    <xf numFmtId="0" fontId="15" fillId="0" borderId="0" xfId="70" applyFont="1" applyBorder="1" applyAlignment="1">
      <alignment horizontal="left" vertical="center"/>
    </xf>
    <xf numFmtId="10" fontId="0" fillId="0" borderId="0" xfId="70" applyNumberFormat="1" applyFont="1" applyBorder="1" applyAlignment="1">
      <alignment horizontal="left" vertical="distributed" wrapText="1"/>
    </xf>
    <xf numFmtId="0" fontId="0" fillId="0" borderId="0" xfId="70" applyFont="1" applyBorder="1" applyAlignment="1">
      <alignment horizontal="left" vertical="distributed" wrapText="1"/>
    </xf>
    <xf numFmtId="0" fontId="10" fillId="0" borderId="0" xfId="70" applyFont="1" applyBorder="1" applyAlignment="1">
      <alignment horizontal="left" vertical="distributed" wrapText="1"/>
    </xf>
    <xf numFmtId="0" fontId="0" fillId="0" borderId="0" xfId="70" applyFont="1" applyBorder="1" applyAlignment="1">
      <alignment horizontal="left" vertical="justify" wrapText="1"/>
    </xf>
    <xf numFmtId="10" fontId="16" fillId="0" borderId="0" xfId="70" applyNumberFormat="1" applyFont="1" applyBorder="1" applyAlignment="1">
      <alignment horizontal="left" vertical="center"/>
    </xf>
    <xf numFmtId="0" fontId="0" fillId="0" borderId="0" xfId="70" applyFont="1" applyBorder="1" applyAlignment="1">
      <alignment horizontal="left" vertical="center"/>
    </xf>
    <xf numFmtId="0" fontId="0" fillId="0" borderId="0" xfId="70" applyFont="1" applyBorder="1" applyAlignment="1">
      <alignment vertical="distributed" wrapText="1"/>
    </xf>
    <xf numFmtId="0" fontId="0" fillId="0" borderId="0" xfId="70" applyFont="1" applyBorder="1" applyAlignment="1"/>
    <xf numFmtId="0" fontId="10" fillId="0" borderId="0" xfId="70" applyFont="1" applyBorder="1" applyAlignment="1">
      <alignment horizontal="left" vertical="justify" wrapText="1"/>
    </xf>
    <xf numFmtId="0" fontId="10" fillId="0" borderId="0" xfId="70" applyFont="1" applyAlignment="1">
      <alignment horizontal="left" vertical="justify" wrapText="1"/>
    </xf>
    <xf numFmtId="0" fontId="0" fillId="0" borderId="0" xfId="70" applyFont="1" applyBorder="1" applyAlignment="1">
      <alignment horizontal="center"/>
    </xf>
    <xf numFmtId="31" fontId="0" fillId="0" borderId="0" xfId="70" applyNumberFormat="1" applyFont="1" applyBorder="1" applyAlignment="1">
      <alignment horizontal="center"/>
    </xf>
    <xf numFmtId="0" fontId="0" fillId="0" borderId="0" xfId="70" applyNumberFormat="1" applyFont="1" applyAlignment="1"/>
    <xf numFmtId="31" fontId="7" fillId="0" borderId="0" xfId="70" applyNumberFormat="1" applyFont="1" applyAlignment="1">
      <alignment horizontal="center"/>
    </xf>
    <xf numFmtId="10" fontId="1" fillId="0" borderId="0" xfId="70" applyNumberFormat="1" applyFont="1" applyAlignment="1">
      <alignment horizontal="center" vertical="center"/>
    </xf>
    <xf numFmtId="0" fontId="1" fillId="0" borderId="0" xfId="70" applyFont="1" applyAlignment="1">
      <alignment horizontal="center" vertical="center"/>
    </xf>
    <xf numFmtId="10" fontId="17" fillId="0" borderId="0" xfId="70" applyNumberFormat="1" applyFont="1" applyAlignment="1">
      <alignment horizontal="center" vertical="top" wrapText="1"/>
    </xf>
    <xf numFmtId="10" fontId="12" fillId="0" borderId="0" xfId="70" applyNumberFormat="1" applyFont="1" applyAlignment="1">
      <alignment horizontal="center" vertical="center" wrapText="1"/>
    </xf>
    <xf numFmtId="0" fontId="18" fillId="0" borderId="0" xfId="70" applyFont="1" applyAlignment="1">
      <alignment horizontal="center"/>
    </xf>
    <xf numFmtId="0" fontId="19" fillId="0" borderId="0" xfId="70" applyFont="1" applyAlignment="1">
      <alignment horizontal="center"/>
    </xf>
    <xf numFmtId="0" fontId="0" fillId="0" borderId="0" xfId="0" applyAlignment="1">
      <alignment horizontal="center"/>
    </xf>
    <xf numFmtId="0" fontId="2" fillId="0" borderId="0" xfId="70" applyFont="1" applyAlignment="1">
      <alignment horizontal="left"/>
    </xf>
    <xf numFmtId="0" fontId="0" fillId="0" borderId="0" xfId="70" applyFont="1" applyAlignment="1">
      <alignment horizontal="left" vertical="center"/>
    </xf>
    <xf numFmtId="0" fontId="20" fillId="0" borderId="0" xfId="70" applyFont="1" applyAlignment="1"/>
    <xf numFmtId="0" fontId="20" fillId="0" borderId="0" xfId="70" applyFont="1" applyAlignment="1">
      <alignment horizontal="left"/>
    </xf>
    <xf numFmtId="0" fontId="0" fillId="0" borderId="0" xfId="70" applyFont="1" applyAlignment="1">
      <alignment horizontal="left"/>
    </xf>
    <xf numFmtId="0" fontId="21" fillId="0" borderId="0" xfId="70" applyFont="1" applyAlignment="1"/>
    <xf numFmtId="0" fontId="0" fillId="0" borderId="0" xfId="70" applyFont="1" applyAlignment="1">
      <alignment vertical="center"/>
    </xf>
    <xf numFmtId="10" fontId="1" fillId="0" borderId="0" xfId="70" applyNumberFormat="1" applyFont="1" applyAlignment="1">
      <alignment horizontal="center" vertical="top" wrapText="1"/>
    </xf>
    <xf numFmtId="10" fontId="22" fillId="0" borderId="0" xfId="70" applyNumberFormat="1" applyFont="1" applyAlignment="1">
      <alignment horizontal="center" vertical="center" wrapText="1"/>
    </xf>
    <xf numFmtId="10" fontId="23" fillId="0" borderId="0" xfId="70" applyNumberFormat="1" applyFont="1" applyAlignment="1">
      <alignment horizontal="center" vertical="center" wrapText="1"/>
    </xf>
    <xf numFmtId="0" fontId="12" fillId="0" borderId="0" xfId="70" applyFont="1" applyAlignment="1">
      <alignment horizontal="center" vertical="center"/>
    </xf>
    <xf numFmtId="0" fontId="0" fillId="0" borderId="0" xfId="70" applyFont="1" applyAlignment="1">
      <alignment horizontal="right"/>
    </xf>
    <xf numFmtId="0" fontId="0" fillId="0" borderId="0" xfId="70" applyFont="1" applyAlignment="1">
      <alignment horizontal="left" vertical="top"/>
    </xf>
    <xf numFmtId="0" fontId="0" fillId="0" borderId="0" xfId="70" applyFont="1" applyAlignment="1">
      <alignment vertical="top"/>
    </xf>
    <xf numFmtId="0" fontId="24" fillId="0" borderId="0" xfId="70" applyFont="1" applyAlignment="1">
      <alignment horizontal="center"/>
    </xf>
    <xf numFmtId="0" fontId="25" fillId="0" borderId="0" xfId="70" applyFont="1" applyAlignment="1">
      <alignment horizontal="center"/>
    </xf>
    <xf numFmtId="0" fontId="26" fillId="0" borderId="7" xfId="65" applyFont="1" applyBorder="1" applyAlignment="1">
      <alignment horizontal="center"/>
    </xf>
    <xf numFmtId="0" fontId="5" fillId="0" borderId="0" xfId="70" applyFont="1" applyAlignment="1">
      <alignment horizontal="center" vertical="center"/>
    </xf>
    <xf numFmtId="0" fontId="0" fillId="0" borderId="0" xfId="0" applyAlignment="1"/>
    <xf numFmtId="49" fontId="0" fillId="0" borderId="0" xfId="0" applyNumberFormat="1" applyAlignment="1">
      <alignment horizontal="center"/>
    </xf>
    <xf numFmtId="0" fontId="0" fillId="0" borderId="0" xfId="0" applyAlignment="1">
      <alignment wrapText="1"/>
    </xf>
    <xf numFmtId="178" fontId="0" fillId="0" borderId="0" xfId="0" applyNumberFormat="1"/>
    <xf numFmtId="10" fontId="16" fillId="0" borderId="0" xfId="0" applyNumberFormat="1" applyFont="1" applyBorder="1" applyAlignment="1">
      <alignment horizontal="center" vertical="center" wrapText="1"/>
    </xf>
    <xf numFmtId="0" fontId="16" fillId="0" borderId="0" xfId="0" applyFont="1" applyBorder="1" applyAlignment="1">
      <alignment horizontal="center" vertical="center" wrapText="1"/>
    </xf>
    <xf numFmtId="0" fontId="0" fillId="0" borderId="0" xfId="0" applyFill="1"/>
    <xf numFmtId="0" fontId="5" fillId="0" borderId="7" xfId="0" applyFont="1" applyBorder="1" applyAlignment="1"/>
    <xf numFmtId="0" fontId="5" fillId="0" borderId="7" xfId="0" applyFont="1" applyBorder="1" applyAlignment="1">
      <alignment horizontal="right"/>
    </xf>
    <xf numFmtId="10" fontId="5" fillId="0" borderId="7" xfId="0" applyNumberFormat="1" applyFont="1" applyBorder="1" applyAlignment="1"/>
    <xf numFmtId="0" fontId="5" fillId="0" borderId="7" xfId="0" applyFont="1" applyBorder="1" applyAlignment="1">
      <alignment horizontal="center"/>
    </xf>
    <xf numFmtId="0" fontId="0" fillId="0" borderId="0" xfId="0" applyFill="1" applyAlignment="1"/>
    <xf numFmtId="49" fontId="5" fillId="0" borderId="1" xfId="0" applyNumberFormat="1" applyFont="1" applyBorder="1" applyAlignment="1">
      <alignment horizontal="center" vertical="center"/>
    </xf>
    <xf numFmtId="0" fontId="5" fillId="0" borderId="1" xfId="0" applyNumberFormat="1" applyFont="1" applyBorder="1" applyAlignment="1">
      <alignment horizontal="center" vertical="center" wrapText="1"/>
    </xf>
    <xf numFmtId="178" fontId="5" fillId="0" borderId="4" xfId="0" applyNumberFormat="1" applyFont="1" applyBorder="1" applyAlignment="1">
      <alignment horizontal="center" vertical="center" wrapText="1"/>
    </xf>
    <xf numFmtId="178" fontId="5" fillId="0" borderId="1" xfId="0" applyNumberFormat="1" applyFont="1" applyBorder="1" applyAlignment="1">
      <alignment horizontal="center" vertical="center"/>
    </xf>
    <xf numFmtId="178" fontId="27" fillId="0" borderId="1" xfId="0" applyNumberFormat="1" applyFont="1" applyFill="1" applyBorder="1" applyAlignment="1">
      <alignment horizontal="center" vertical="center" wrapText="1"/>
    </xf>
    <xf numFmtId="178" fontId="5" fillId="0" borderId="6" xfId="0" applyNumberFormat="1" applyFont="1" applyBorder="1" applyAlignment="1">
      <alignment horizontal="center" vertical="center" wrapText="1"/>
    </xf>
    <xf numFmtId="179" fontId="28" fillId="0" borderId="1" xfId="0" applyNumberFormat="1" applyFont="1" applyFill="1" applyBorder="1" applyAlignment="1">
      <alignment horizontal="center" vertical="center"/>
    </xf>
    <xf numFmtId="178" fontId="28"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left" vertical="center" wrapText="1"/>
    </xf>
    <xf numFmtId="10" fontId="5" fillId="0" borderId="1" xfId="0" applyNumberFormat="1" applyFont="1" applyFill="1" applyBorder="1" applyAlignment="1">
      <alignment horizontal="center" vertical="center" wrapText="1"/>
    </xf>
    <xf numFmtId="180" fontId="5" fillId="0" borderId="1" xfId="0" applyNumberFormat="1" applyFont="1" applyFill="1" applyBorder="1" applyAlignment="1">
      <alignment horizontal="center" vertical="center"/>
    </xf>
    <xf numFmtId="180" fontId="5" fillId="0" borderId="1" xfId="0" applyNumberFormat="1" applyFont="1" applyBorder="1" applyAlignment="1">
      <alignment horizontal="center" vertical="center"/>
    </xf>
    <xf numFmtId="181" fontId="5" fillId="0" borderId="1" xfId="0" applyNumberFormat="1"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0" fillId="0" borderId="1" xfId="0" applyFill="1" applyBorder="1"/>
    <xf numFmtId="49" fontId="5" fillId="0" borderId="0" xfId="0" applyNumberFormat="1" applyFont="1" applyBorder="1" applyAlignment="1"/>
    <xf numFmtId="0" fontId="5" fillId="0" borderId="0" xfId="0" applyFont="1" applyBorder="1" applyAlignment="1"/>
    <xf numFmtId="0" fontId="0" fillId="0" borderId="0" xfId="0" applyFont="1" applyBorder="1" applyAlignment="1">
      <alignment vertical="center"/>
    </xf>
    <xf numFmtId="49" fontId="5" fillId="0" borderId="0" xfId="0" applyNumberFormat="1" applyFont="1" applyBorder="1" applyAlignment="1">
      <alignment horizontal="left"/>
    </xf>
    <xf numFmtId="0" fontId="5" fillId="0" borderId="0" xfId="0" applyFont="1" applyBorder="1" applyAlignment="1">
      <alignment wrapText="1"/>
    </xf>
    <xf numFmtId="0" fontId="5" fillId="0" borderId="0" xfId="0" applyFont="1" applyBorder="1" applyAlignment="1">
      <alignment horizontal="center" vertical="center"/>
    </xf>
    <xf numFmtId="178" fontId="5" fillId="0" borderId="0" xfId="0" applyNumberFormat="1" applyFont="1" applyBorder="1" applyAlignment="1">
      <alignment horizontal="left"/>
    </xf>
    <xf numFmtId="0" fontId="0" fillId="0" borderId="0" xfId="0" applyFont="1" applyBorder="1"/>
    <xf numFmtId="49" fontId="5" fillId="0" borderId="0" xfId="0" applyNumberFormat="1" applyFont="1" applyAlignment="1">
      <alignment horizontal="center" vertical="center"/>
    </xf>
    <xf numFmtId="0" fontId="5" fillId="0" borderId="0" xfId="0" applyFont="1" applyAlignment="1">
      <alignment vertical="center" wrapText="1"/>
    </xf>
    <xf numFmtId="0" fontId="5" fillId="0" borderId="0" xfId="0" applyFont="1" applyAlignment="1">
      <alignment horizontal="center" vertical="center"/>
    </xf>
    <xf numFmtId="0" fontId="5" fillId="0" borderId="0" xfId="0" applyFont="1" applyAlignment="1">
      <alignment vertical="center"/>
    </xf>
    <xf numFmtId="0" fontId="0" fillId="0" borderId="0" xfId="0" applyFont="1"/>
    <xf numFmtId="49" fontId="5" fillId="0" borderId="0" xfId="0" applyNumberFormat="1" applyFont="1" applyAlignment="1">
      <alignment horizontal="center"/>
    </xf>
    <xf numFmtId="0" fontId="5" fillId="0" borderId="0" xfId="0" applyFont="1" applyAlignment="1"/>
    <xf numFmtId="49" fontId="5" fillId="0" borderId="0" xfId="0" applyNumberFormat="1" applyFont="1" applyAlignment="1">
      <alignment vertical="center"/>
    </xf>
    <xf numFmtId="49" fontId="0" fillId="0" borderId="0" xfId="0" applyNumberFormat="1" applyAlignment="1">
      <alignment horizontal="center" wrapText="1"/>
    </xf>
    <xf numFmtId="178" fontId="27" fillId="0" borderId="8" xfId="0" applyNumberFormat="1" applyFont="1" applyFill="1" applyBorder="1" applyAlignment="1">
      <alignment horizontal="center" vertical="center" wrapText="1"/>
    </xf>
    <xf numFmtId="178" fontId="27" fillId="0" borderId="9" xfId="0" applyNumberFormat="1" applyFont="1" applyFill="1" applyBorder="1" applyAlignment="1">
      <alignment horizontal="center" vertical="center" wrapText="1"/>
    </xf>
    <xf numFmtId="0" fontId="0" fillId="0" borderId="1" xfId="0" applyFill="1" applyBorder="1" applyAlignment="1">
      <alignment wrapText="1"/>
    </xf>
    <xf numFmtId="0" fontId="0" fillId="0" borderId="1" xfId="0" applyFont="1" applyFill="1" applyBorder="1"/>
    <xf numFmtId="0" fontId="29" fillId="0" borderId="0" xfId="0" applyFont="1"/>
    <xf numFmtId="178" fontId="27" fillId="0" borderId="10" xfId="0" applyNumberFormat="1" applyFont="1" applyFill="1" applyBorder="1" applyAlignment="1">
      <alignment horizontal="center" vertical="center" wrapText="1"/>
    </xf>
    <xf numFmtId="178" fontId="27" fillId="0" borderId="11" xfId="0" applyNumberFormat="1" applyFont="1" applyFill="1" applyBorder="1" applyAlignment="1">
      <alignment horizontal="center" vertical="center" wrapText="1"/>
    </xf>
    <xf numFmtId="178" fontId="27" fillId="0" borderId="12" xfId="0" applyNumberFormat="1" applyFont="1" applyFill="1" applyBorder="1" applyAlignment="1">
      <alignment horizontal="center" vertical="center" wrapText="1"/>
    </xf>
    <xf numFmtId="178" fontId="27" fillId="0" borderId="13" xfId="0" applyNumberFormat="1" applyFont="1" applyFill="1" applyBorder="1" applyAlignment="1">
      <alignment horizontal="center" vertical="center" wrapText="1"/>
    </xf>
    <xf numFmtId="178" fontId="27" fillId="0" borderId="7" xfId="0" applyNumberFormat="1" applyFont="1" applyFill="1" applyBorder="1" applyAlignment="1">
      <alignment horizontal="center" vertical="center" wrapText="1"/>
    </xf>
    <xf numFmtId="178" fontId="27" fillId="0" borderId="14" xfId="0" applyNumberFormat="1" applyFont="1" applyFill="1" applyBorder="1" applyAlignment="1">
      <alignment horizontal="center" vertical="center" wrapText="1"/>
    </xf>
    <xf numFmtId="178" fontId="27" fillId="0" borderId="15" xfId="0" applyNumberFormat="1" applyFont="1" applyFill="1" applyBorder="1" applyAlignment="1">
      <alignment horizontal="center" vertical="center" wrapText="1"/>
    </xf>
    <xf numFmtId="179" fontId="28" fillId="0" borderId="1" xfId="0" applyNumberFormat="1" applyFont="1" applyFill="1" applyBorder="1" applyAlignment="1">
      <alignment horizontal="left" vertical="center"/>
    </xf>
    <xf numFmtId="0" fontId="30" fillId="0" borderId="0" xfId="0" applyFont="1" applyFill="1" applyBorder="1" applyAlignment="1">
      <alignment vertical="center"/>
    </xf>
    <xf numFmtId="0" fontId="31" fillId="0" borderId="0" xfId="0" applyFont="1" applyFill="1" applyBorder="1" applyAlignment="1">
      <alignment horizontal="center" vertical="center"/>
    </xf>
    <xf numFmtId="0" fontId="31" fillId="0" borderId="0" xfId="0" applyFont="1" applyFill="1" applyBorder="1" applyAlignment="1">
      <alignment vertical="center"/>
    </xf>
    <xf numFmtId="0" fontId="32" fillId="0" borderId="0" xfId="70" applyFont="1" applyFill="1" applyBorder="1" applyAlignment="1">
      <alignment horizontal="center" vertical="center"/>
    </xf>
    <xf numFmtId="0" fontId="32" fillId="0" borderId="7" xfId="70" applyFont="1" applyFill="1" applyBorder="1" applyAlignment="1">
      <alignment horizontal="center" vertical="top"/>
    </xf>
    <xf numFmtId="0" fontId="30" fillId="0" borderId="8" xfId="0" applyFont="1" applyFill="1" applyBorder="1" applyAlignment="1">
      <alignment horizontal="center" vertical="center" wrapText="1"/>
    </xf>
    <xf numFmtId="0" fontId="30" fillId="0" borderId="10" xfId="0" applyFont="1" applyFill="1" applyBorder="1" applyAlignment="1">
      <alignment horizontal="center" vertical="center" wrapText="1"/>
    </xf>
    <xf numFmtId="0" fontId="30" fillId="0" borderId="9" xfId="0" applyFont="1" applyFill="1" applyBorder="1" applyAlignment="1">
      <alignment horizontal="center" vertical="center" wrapText="1"/>
    </xf>
    <xf numFmtId="0" fontId="30" fillId="0" borderId="1" xfId="0" applyFont="1" applyFill="1" applyBorder="1" applyAlignment="1">
      <alignment horizontal="center" vertical="center"/>
    </xf>
    <xf numFmtId="0" fontId="31" fillId="0" borderId="10" xfId="0" applyFont="1" applyFill="1" applyBorder="1" applyAlignment="1">
      <alignment horizontal="center" vertical="center"/>
    </xf>
    <xf numFmtId="0" fontId="30" fillId="0" borderId="1" xfId="0" applyFont="1" applyFill="1" applyBorder="1" applyAlignment="1">
      <alignment horizontal="center" vertical="center" wrapText="1"/>
    </xf>
    <xf numFmtId="0" fontId="33" fillId="0" borderId="4" xfId="0" applyFont="1" applyFill="1" applyBorder="1" applyAlignment="1">
      <alignment horizontal="center" vertical="center"/>
    </xf>
    <xf numFmtId="0" fontId="33" fillId="0" borderId="1" xfId="0" applyFont="1" applyFill="1" applyBorder="1" applyAlignment="1">
      <alignment horizontal="center" vertical="center" wrapText="1"/>
    </xf>
    <xf numFmtId="0" fontId="34" fillId="0" borderId="1" xfId="0" applyFont="1" applyFill="1" applyBorder="1" applyAlignment="1">
      <alignment horizontal="center" vertical="center" wrapText="1"/>
    </xf>
    <xf numFmtId="0" fontId="33" fillId="0" borderId="5" xfId="0" applyFont="1" applyFill="1" applyBorder="1" applyAlignment="1">
      <alignment horizontal="center" vertical="center"/>
    </xf>
    <xf numFmtId="0" fontId="33" fillId="0" borderId="6" xfId="0" applyFont="1" applyFill="1" applyBorder="1" applyAlignment="1">
      <alignment horizontal="center" vertical="center"/>
    </xf>
    <xf numFmtId="0" fontId="35" fillId="0" borderId="8" xfId="0" applyFont="1" applyFill="1" applyBorder="1" applyAlignment="1">
      <alignment horizontal="center" vertical="center" wrapText="1"/>
    </xf>
    <xf numFmtId="0" fontId="30" fillId="0" borderId="12" xfId="0" applyFont="1" applyFill="1" applyBorder="1" applyAlignment="1">
      <alignment horizontal="left" vertical="top" wrapText="1"/>
    </xf>
    <xf numFmtId="0" fontId="0" fillId="0" borderId="0" xfId="68" applyAlignment="1"/>
    <xf numFmtId="0" fontId="0" fillId="0" borderId="0" xfId="68">
      <alignment vertical="center"/>
    </xf>
    <xf numFmtId="0" fontId="32" fillId="0" borderId="0" xfId="68" applyFont="1" applyAlignment="1">
      <alignment horizontal="center" vertical="center"/>
    </xf>
    <xf numFmtId="0" fontId="32" fillId="0" borderId="7" xfId="68" applyFont="1" applyBorder="1" applyAlignment="1">
      <alignment horizontal="center" vertical="top"/>
    </xf>
    <xf numFmtId="0" fontId="11" fillId="0" borderId="1" xfId="68" applyFont="1" applyBorder="1" applyAlignment="1">
      <alignment horizontal="center" vertical="center" wrapText="1"/>
    </xf>
    <xf numFmtId="10" fontId="11" fillId="0" borderId="11" xfId="68" applyNumberFormat="1" applyFont="1" applyBorder="1" applyAlignment="1">
      <alignment horizontal="center" vertical="center" wrapText="1"/>
    </xf>
    <xf numFmtId="0" fontId="11" fillId="0" borderId="12" xfId="68" applyFont="1" applyBorder="1" applyAlignment="1">
      <alignment horizontal="center" vertical="center" wrapText="1"/>
    </xf>
    <xf numFmtId="0" fontId="11" fillId="0" borderId="1" xfId="68" applyFont="1" applyBorder="1" applyAlignment="1">
      <alignment horizontal="center" vertical="center"/>
    </xf>
    <xf numFmtId="0" fontId="11" fillId="0" borderId="8" xfId="68" applyFont="1" applyBorder="1" applyAlignment="1">
      <alignment horizontal="center" vertical="center" wrapText="1"/>
    </xf>
    <xf numFmtId="0" fontId="11" fillId="0" borderId="10" xfId="68" applyFont="1" applyBorder="1" applyAlignment="1">
      <alignment horizontal="center" vertical="center" wrapText="1"/>
    </xf>
    <xf numFmtId="0" fontId="11" fillId="0" borderId="16" xfId="68" applyFont="1" applyBorder="1" applyAlignment="1">
      <alignment horizontal="center" vertical="center" wrapText="1"/>
    </xf>
    <xf numFmtId="0" fontId="11" fillId="0" borderId="0" xfId="68" applyFont="1" applyBorder="1" applyAlignment="1">
      <alignment horizontal="center" vertical="center" wrapText="1"/>
    </xf>
    <xf numFmtId="10" fontId="11" fillId="0" borderId="8" xfId="68" applyNumberFormat="1" applyFont="1" applyBorder="1" applyAlignment="1">
      <alignment horizontal="center" vertical="center" wrapText="1"/>
    </xf>
    <xf numFmtId="14" fontId="11" fillId="0" borderId="1" xfId="68" applyNumberFormat="1" applyFont="1" applyBorder="1" applyAlignment="1">
      <alignment horizontal="center" vertical="center"/>
    </xf>
    <xf numFmtId="0" fontId="11" fillId="0" borderId="13" xfId="68" applyFont="1" applyBorder="1" applyAlignment="1">
      <alignment horizontal="center" vertical="center" wrapText="1"/>
    </xf>
    <xf numFmtId="0" fontId="11" fillId="0" borderId="7" xfId="68" applyFont="1" applyBorder="1" applyAlignment="1">
      <alignment horizontal="center" vertical="center" wrapText="1"/>
    </xf>
    <xf numFmtId="0" fontId="11" fillId="0" borderId="4" xfId="68" applyFont="1" applyBorder="1" applyAlignment="1">
      <alignment horizontal="center" vertical="center" wrapText="1"/>
    </xf>
    <xf numFmtId="0" fontId="36" fillId="0" borderId="1" xfId="51" applyFont="1" applyBorder="1" applyAlignment="1">
      <alignment horizontal="center" vertical="center"/>
    </xf>
    <xf numFmtId="0" fontId="11" fillId="0" borderId="1" xfId="68" applyFont="1" applyFill="1" applyBorder="1" applyAlignment="1">
      <alignment horizontal="center" vertical="center"/>
    </xf>
    <xf numFmtId="0" fontId="11" fillId="0" borderId="8" xfId="68" applyFont="1" applyBorder="1" applyAlignment="1">
      <alignment horizontal="center" vertical="center"/>
    </xf>
    <xf numFmtId="0" fontId="11" fillId="0" borderId="10" xfId="68" applyFont="1" applyBorder="1" applyAlignment="1">
      <alignment horizontal="center" vertical="center"/>
    </xf>
    <xf numFmtId="0" fontId="11" fillId="0" borderId="5" xfId="68" applyFont="1" applyBorder="1" applyAlignment="1">
      <alignment horizontal="center" vertical="center" wrapText="1"/>
    </xf>
    <xf numFmtId="0" fontId="11" fillId="0" borderId="6" xfId="68" applyFont="1" applyBorder="1" applyAlignment="1">
      <alignment horizontal="center" vertical="center" wrapText="1"/>
    </xf>
    <xf numFmtId="0" fontId="11" fillId="0" borderId="1" xfId="68" applyFont="1" applyBorder="1" applyAlignment="1">
      <alignment horizontal="center" vertical="center" textRotation="255"/>
    </xf>
    <xf numFmtId="0" fontId="37" fillId="0" borderId="1" xfId="68" applyFont="1" applyBorder="1" applyAlignment="1">
      <alignment horizontal="center" vertical="center" wrapText="1"/>
    </xf>
    <xf numFmtId="0" fontId="11" fillId="0" borderId="1" xfId="68" applyFont="1" applyBorder="1" applyAlignment="1">
      <alignment vertical="center" wrapText="1"/>
    </xf>
    <xf numFmtId="0" fontId="11" fillId="0" borderId="1" xfId="68" applyFont="1" applyBorder="1">
      <alignment vertical="center"/>
    </xf>
    <xf numFmtId="0" fontId="20" fillId="0" borderId="1" xfId="68" applyFont="1" applyBorder="1" applyAlignment="1">
      <alignment vertical="center" wrapText="1"/>
    </xf>
    <xf numFmtId="0" fontId="20" fillId="0" borderId="1" xfId="68" applyFont="1" applyBorder="1">
      <alignment vertical="center"/>
    </xf>
    <xf numFmtId="0" fontId="11" fillId="0" borderId="8" xfId="68" applyFont="1" applyBorder="1">
      <alignment vertical="center"/>
    </xf>
    <xf numFmtId="0" fontId="20" fillId="0" borderId="8" xfId="68" applyFont="1" applyBorder="1">
      <alignment vertical="center"/>
    </xf>
    <xf numFmtId="0" fontId="20" fillId="0" borderId="10" xfId="68" applyFont="1" applyBorder="1">
      <alignment vertical="center"/>
    </xf>
    <xf numFmtId="0" fontId="6" fillId="0" borderId="1" xfId="68" applyFont="1" applyBorder="1" applyAlignment="1">
      <alignment horizontal="left" vertical="center" wrapText="1"/>
    </xf>
    <xf numFmtId="0" fontId="11" fillId="0" borderId="1" xfId="68" applyFont="1" applyBorder="1" applyAlignment="1">
      <alignment horizontal="left" vertical="center" wrapText="1"/>
    </xf>
    <xf numFmtId="10" fontId="38" fillId="2" borderId="8" xfId="26" applyNumberFormat="1" applyFont="1" applyBorder="1" applyAlignment="1">
      <alignment horizontal="center" vertical="center" wrapText="1"/>
    </xf>
    <xf numFmtId="10" fontId="38" fillId="2" borderId="10" xfId="26" applyNumberFormat="1" applyFont="1" applyBorder="1" applyAlignment="1">
      <alignment horizontal="center" vertical="center" wrapText="1"/>
    </xf>
    <xf numFmtId="10" fontId="39" fillId="2" borderId="1" xfId="26" applyNumberFormat="1" applyFont="1" applyBorder="1" applyAlignment="1">
      <alignment horizontal="center" vertical="center" wrapText="1"/>
    </xf>
    <xf numFmtId="0" fontId="38" fillId="3" borderId="4" xfId="34" applyFont="1" applyBorder="1" applyAlignment="1">
      <alignment horizontal="center" vertical="center"/>
    </xf>
    <xf numFmtId="0" fontId="39" fillId="3" borderId="1" xfId="34" applyFont="1" applyBorder="1" applyAlignment="1">
      <alignment horizontal="left" vertical="center" wrapText="1"/>
    </xf>
    <xf numFmtId="0" fontId="39" fillId="4" borderId="1" xfId="46" applyBorder="1" applyAlignment="1">
      <alignment horizontal="left" vertical="center" wrapText="1"/>
    </xf>
    <xf numFmtId="10" fontId="39" fillId="2" borderId="1" xfId="26" applyNumberFormat="1" applyBorder="1" applyAlignment="1">
      <alignment horizontal="center" vertical="center" wrapText="1"/>
    </xf>
    <xf numFmtId="0" fontId="38" fillId="3" borderId="6" xfId="34" applyFont="1" applyBorder="1" applyAlignment="1">
      <alignment horizontal="center" vertical="center"/>
    </xf>
    <xf numFmtId="0" fontId="38" fillId="3" borderId="1" xfId="34" applyFont="1" applyBorder="1" applyAlignment="1">
      <alignment horizontal="center" vertical="center"/>
    </xf>
    <xf numFmtId="178" fontId="38" fillId="2" borderId="8" xfId="26" applyNumberFormat="1" applyFont="1" applyBorder="1" applyAlignment="1">
      <alignment horizontal="center" vertical="center" wrapText="1"/>
    </xf>
    <xf numFmtId="178" fontId="38" fillId="2" borderId="10" xfId="26" applyNumberFormat="1" applyFont="1" applyBorder="1" applyAlignment="1">
      <alignment horizontal="center" vertical="center" wrapText="1"/>
    </xf>
    <xf numFmtId="9" fontId="39" fillId="2" borderId="1" xfId="26" applyNumberFormat="1" applyBorder="1" applyAlignment="1">
      <alignment horizontal="center" vertical="center" wrapText="1"/>
    </xf>
    <xf numFmtId="0" fontId="39" fillId="3" borderId="1" xfId="34" applyFont="1" applyBorder="1" applyAlignment="1">
      <alignment horizontal="center" vertical="center"/>
    </xf>
    <xf numFmtId="0" fontId="39" fillId="4" borderId="1" xfId="46" applyBorder="1" applyAlignment="1">
      <alignment horizontal="center" vertical="center"/>
    </xf>
    <xf numFmtId="10" fontId="38" fillId="2" borderId="8" xfId="26" applyNumberFormat="1" applyFont="1" applyBorder="1" applyAlignment="1">
      <alignment horizontal="center" vertical="center"/>
    </xf>
    <xf numFmtId="10" fontId="38" fillId="2" borderId="10" xfId="26" applyNumberFormat="1" applyFont="1" applyBorder="1" applyAlignment="1">
      <alignment horizontal="center" vertical="center"/>
    </xf>
    <xf numFmtId="177" fontId="39" fillId="2" borderId="1" xfId="26" applyNumberFormat="1" applyBorder="1" applyAlignment="1">
      <alignment horizontal="center" vertical="center"/>
    </xf>
    <xf numFmtId="0" fontId="39" fillId="4" borderId="1" xfId="46" applyBorder="1" applyAlignment="1">
      <alignment horizontal="left" vertical="center"/>
    </xf>
    <xf numFmtId="0" fontId="39" fillId="3" borderId="1" xfId="34" applyBorder="1" applyAlignment="1">
      <alignment horizontal="center" vertical="center"/>
    </xf>
    <xf numFmtId="177" fontId="39" fillId="3" borderId="1" xfId="34" applyNumberFormat="1" applyFont="1" applyBorder="1" applyAlignment="1">
      <alignment horizontal="center" vertical="center"/>
    </xf>
    <xf numFmtId="177" fontId="39" fillId="4" borderId="1" xfId="46" applyNumberFormat="1" applyBorder="1" applyAlignment="1">
      <alignment horizontal="left" vertical="center"/>
    </xf>
    <xf numFmtId="0" fontId="38" fillId="3" borderId="10" xfId="34" applyFont="1" applyBorder="1" applyAlignment="1">
      <alignment horizontal="center" vertical="center"/>
    </xf>
    <xf numFmtId="0" fontId="39" fillId="3" borderId="1" xfId="34" applyBorder="1" applyAlignment="1">
      <alignment horizontal="center" vertical="center" wrapText="1"/>
    </xf>
    <xf numFmtId="176" fontId="39" fillId="2" borderId="1" xfId="26" applyNumberFormat="1" applyBorder="1" applyAlignment="1">
      <alignment horizontal="center" vertical="center" wrapText="1"/>
    </xf>
    <xf numFmtId="0" fontId="39" fillId="4" borderId="1" xfId="46" applyBorder="1" applyAlignment="1">
      <alignment horizontal="center" vertical="center" wrapText="1"/>
    </xf>
    <xf numFmtId="0" fontId="39" fillId="3" borderId="1" xfId="34" applyNumberFormat="1" applyBorder="1" applyAlignment="1">
      <alignment horizontal="center" vertical="center"/>
    </xf>
    <xf numFmtId="10" fontId="38" fillId="2" borderId="1" xfId="26" applyNumberFormat="1" applyFont="1" applyBorder="1" applyAlignment="1">
      <alignment horizontal="center" vertical="center"/>
    </xf>
    <xf numFmtId="0" fontId="38" fillId="3" borderId="1" xfId="34" applyFont="1" applyBorder="1" applyAlignment="1">
      <alignment horizontal="center" vertical="center" wrapText="1"/>
    </xf>
    <xf numFmtId="0" fontId="39" fillId="3" borderId="1" xfId="34" applyBorder="1" applyAlignment="1">
      <alignment horizontal="left" vertical="center" wrapText="1"/>
    </xf>
    <xf numFmtId="0" fontId="39" fillId="4" borderId="1" xfId="46" applyBorder="1" applyAlignment="1">
      <alignment horizontal="left" wrapText="1"/>
    </xf>
    <xf numFmtId="0" fontId="39" fillId="3" borderId="11" xfId="34" applyBorder="1" applyAlignment="1">
      <alignment horizontal="left" vertical="center" wrapText="1"/>
    </xf>
    <xf numFmtId="0" fontId="39" fillId="3" borderId="12" xfId="34" applyBorder="1" applyAlignment="1">
      <alignment horizontal="left" vertical="center" wrapText="1"/>
    </xf>
    <xf numFmtId="0" fontId="39" fillId="3" borderId="14" xfId="34" applyBorder="1" applyAlignment="1">
      <alignment horizontal="left" vertical="center" wrapText="1"/>
    </xf>
    <xf numFmtId="0" fontId="39" fillId="4" borderId="10" xfId="46" applyBorder="1" applyAlignment="1">
      <alignment horizontal="left" vertical="center" wrapText="1"/>
    </xf>
    <xf numFmtId="0" fontId="39" fillId="3" borderId="16" xfId="34" applyBorder="1" applyAlignment="1">
      <alignment horizontal="left" vertical="center" wrapText="1"/>
    </xf>
    <xf numFmtId="0" fontId="39" fillId="3" borderId="0" xfId="34" applyBorder="1" applyAlignment="1">
      <alignment horizontal="left" vertical="center" wrapText="1"/>
    </xf>
    <xf numFmtId="0" fontId="39" fillId="3" borderId="17" xfId="34" applyBorder="1" applyAlignment="1">
      <alignment horizontal="left" vertical="center" wrapText="1"/>
    </xf>
    <xf numFmtId="0" fontId="39" fillId="3" borderId="13" xfId="34" applyBorder="1" applyAlignment="1">
      <alignment horizontal="left" vertical="center" wrapText="1"/>
    </xf>
    <xf numFmtId="0" fontId="39" fillId="3" borderId="7" xfId="34" applyBorder="1" applyAlignment="1">
      <alignment horizontal="left" vertical="center" wrapText="1"/>
    </xf>
    <xf numFmtId="0" fontId="39" fillId="3" borderId="15" xfId="34" applyBorder="1" applyAlignment="1">
      <alignment horizontal="left" vertical="center" wrapText="1"/>
    </xf>
    <xf numFmtId="0" fontId="38" fillId="5" borderId="1" xfId="42" applyFont="1" applyBorder="1" applyAlignment="1">
      <alignment horizontal="center" vertical="center"/>
    </xf>
    <xf numFmtId="0" fontId="39" fillId="5" borderId="1" xfId="42" applyFont="1" applyBorder="1" applyAlignment="1">
      <alignment horizontal="left" vertical="center"/>
    </xf>
    <xf numFmtId="0" fontId="39" fillId="5" borderId="1" xfId="42" applyBorder="1" applyAlignment="1">
      <alignment horizontal="left" vertical="center"/>
    </xf>
    <xf numFmtId="0" fontId="39" fillId="5" borderId="1" xfId="42" applyBorder="1" applyAlignment="1">
      <alignment horizontal="left" vertical="center" wrapText="1"/>
    </xf>
    <xf numFmtId="0" fontId="39" fillId="5" borderId="1" xfId="42" applyBorder="1" applyAlignment="1">
      <alignment vertical="center"/>
    </xf>
    <xf numFmtId="0" fontId="0" fillId="0" borderId="0" xfId="70" applyNumberFormat="1" applyFont="1" applyAlignment="1" quotePrefix="1"/>
  </cellXfs>
  <cellStyles count="7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普通_其他概算" xfId="50"/>
    <cellStyle name="常规 6 2" xfId="51"/>
    <cellStyle name="常规 9 2 2" xfId="52"/>
    <cellStyle name="常规 8 2" xfId="53"/>
    <cellStyle name="常规 3 2" xfId="54"/>
    <cellStyle name="0,0&#13;&#10;NA&#13;&#10;" xfId="55"/>
    <cellStyle name="Normal" xfId="56"/>
    <cellStyle name="样式 1" xfId="57"/>
    <cellStyle name="常规 9 2" xfId="58"/>
    <cellStyle name="常规 5" xfId="59"/>
    <cellStyle name="常规 4 2" xfId="60"/>
    <cellStyle name="常规 4" xfId="61"/>
    <cellStyle name="常规 2" xfId="62"/>
    <cellStyle name="常规 11" xfId="63"/>
    <cellStyle name="常规 2 3 2" xfId="64"/>
    <cellStyle name="常规 9" xfId="65"/>
    <cellStyle name="适中 3" xfId="66"/>
    <cellStyle name="常规 4 3" xfId="67"/>
    <cellStyle name="常规 2 2 2" xfId="68"/>
    <cellStyle name="常规 10" xfId="69"/>
    <cellStyle name="常规 2 2" xfId="70"/>
    <cellStyle name="常规 8" xfId="71"/>
    <cellStyle name="常规 10 2" xfId="72"/>
    <cellStyle name="常规 2 2 3" xfId="73"/>
    <cellStyle name="常规 2 4" xfId="74"/>
    <cellStyle name="常规 2 3" xfId="75"/>
    <cellStyle name="常规 7" xfId="76"/>
    <cellStyle name="常规 3" xfId="77"/>
  </cellStyles>
  <tableStyles count="0" defaultTableStyle="TableStyleMedium9" defaultPivotStyle="PivotStyleLight16"/>
  <colors>
    <mruColors>
      <color rgb="00CCFFFF"/>
      <color rgb="00FFCC99"/>
      <color rgb="00CCCCFF"/>
      <color rgb="00CCFFCC"/>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5" Type="http://schemas.openxmlformats.org/officeDocument/2006/relationships/styles" Target="styles.xml"/><Relationship Id="rId34" Type="http://schemas.openxmlformats.org/officeDocument/2006/relationships/sharedStrings" Target="sharedStrings.xml"/><Relationship Id="rId33" Type="http://schemas.openxmlformats.org/officeDocument/2006/relationships/theme" Target="theme/theme1.xml"/><Relationship Id="rId32" Type="http://schemas.openxmlformats.org/officeDocument/2006/relationships/externalLink" Target="externalLinks/externalLink22.xml"/><Relationship Id="rId31" Type="http://schemas.openxmlformats.org/officeDocument/2006/relationships/externalLink" Target="externalLinks/externalLink21.xml"/><Relationship Id="rId30" Type="http://schemas.openxmlformats.org/officeDocument/2006/relationships/externalLink" Target="externalLinks/externalLink20.xml"/><Relationship Id="rId3" Type="http://schemas.openxmlformats.org/officeDocument/2006/relationships/worksheet" Target="worksheets/sheet3.xml"/><Relationship Id="rId29" Type="http://schemas.openxmlformats.org/officeDocument/2006/relationships/externalLink" Target="externalLinks/externalLink19.xml"/><Relationship Id="rId28" Type="http://schemas.openxmlformats.org/officeDocument/2006/relationships/externalLink" Target="externalLinks/externalLink18.xml"/><Relationship Id="rId27" Type="http://schemas.openxmlformats.org/officeDocument/2006/relationships/externalLink" Target="externalLinks/externalLink17.xml"/><Relationship Id="rId26" Type="http://schemas.openxmlformats.org/officeDocument/2006/relationships/externalLink" Target="externalLinks/externalLink16.xml"/><Relationship Id="rId25" Type="http://schemas.openxmlformats.org/officeDocument/2006/relationships/externalLink" Target="externalLinks/externalLink15.xml"/><Relationship Id="rId24" Type="http://schemas.openxmlformats.org/officeDocument/2006/relationships/externalLink" Target="externalLinks/externalLink14.xml"/><Relationship Id="rId23" Type="http://schemas.openxmlformats.org/officeDocument/2006/relationships/externalLink" Target="externalLinks/externalLink13.xml"/><Relationship Id="rId22" Type="http://schemas.openxmlformats.org/officeDocument/2006/relationships/externalLink" Target="externalLinks/externalLink12.xml"/><Relationship Id="rId21" Type="http://schemas.openxmlformats.org/officeDocument/2006/relationships/externalLink" Target="externalLinks/externalLink11.xml"/><Relationship Id="rId20" Type="http://schemas.openxmlformats.org/officeDocument/2006/relationships/externalLink" Target="externalLinks/externalLink10.xml"/><Relationship Id="rId2" Type="http://schemas.openxmlformats.org/officeDocument/2006/relationships/worksheet" Target="worksheets/sheet2.xml"/><Relationship Id="rId19" Type="http://schemas.openxmlformats.org/officeDocument/2006/relationships/externalLink" Target="externalLinks/externalLink9.xml"/><Relationship Id="rId18" Type="http://schemas.openxmlformats.org/officeDocument/2006/relationships/externalLink" Target="externalLinks/externalLink8.xml"/><Relationship Id="rId17" Type="http://schemas.openxmlformats.org/officeDocument/2006/relationships/externalLink" Target="externalLinks/externalLink7.xml"/><Relationship Id="rId16" Type="http://schemas.openxmlformats.org/officeDocument/2006/relationships/externalLink" Target="externalLinks/externalLink6.xml"/><Relationship Id="rId15" Type="http://schemas.openxmlformats.org/officeDocument/2006/relationships/externalLink" Target="externalLinks/externalLink5.xml"/><Relationship Id="rId14" Type="http://schemas.openxmlformats.org/officeDocument/2006/relationships/externalLink" Target="externalLinks/externalLink4.xml"/><Relationship Id="rId13" Type="http://schemas.openxmlformats.org/officeDocument/2006/relationships/externalLink" Target="externalLinks/externalLink3.xml"/><Relationship Id="rId12" Type="http://schemas.openxmlformats.org/officeDocument/2006/relationships/externalLink" Target="externalLinks/externalLink2.xml"/><Relationship Id="rId11" Type="http://schemas.openxmlformats.org/officeDocument/2006/relationships/externalLink" Target="externalLinks/externalLink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390525</xdr:colOff>
      <xdr:row>0</xdr:row>
      <xdr:rowOff>63500</xdr:rowOff>
    </xdr:from>
    <xdr:to>
      <xdr:col>5</xdr:col>
      <xdr:colOff>1720850</xdr:colOff>
      <xdr:row>1</xdr:row>
      <xdr:rowOff>60325</xdr:rowOff>
    </xdr:to>
    <xdr:pic>
      <xdr:nvPicPr>
        <xdr:cNvPr id="2" name="11875FA4-B263-4FB5-9052-7E12DCA7BDF3-1" descr="C:/Users/vhuangzelun940418/AppData/Local/Temp/et.jcrjIlet"/>
        <xdr:cNvPicPr>
          <a:picLocks noChangeAspect="1"/>
        </xdr:cNvPicPr>
      </xdr:nvPicPr>
      <xdr:blipFill>
        <a:blip r:embed="rId1"/>
        <a:stretch>
          <a:fillRect/>
        </a:stretch>
      </xdr:blipFill>
      <xdr:spPr>
        <a:xfrm>
          <a:off x="8553450" y="63500"/>
          <a:ext cx="1330325" cy="56832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219075</xdr:colOff>
      <xdr:row>30</xdr:row>
      <xdr:rowOff>6350</xdr:rowOff>
    </xdr:from>
    <xdr:to>
      <xdr:col>8</xdr:col>
      <xdr:colOff>412750</xdr:colOff>
      <xdr:row>39</xdr:row>
      <xdr:rowOff>51435</xdr:rowOff>
    </xdr:to>
    <xdr:pic>
      <xdr:nvPicPr>
        <xdr:cNvPr id="3" name="图片 2" descr="图片1"/>
        <xdr:cNvPicPr>
          <a:picLocks noChangeAspect="1"/>
        </xdr:cNvPicPr>
      </xdr:nvPicPr>
      <xdr:blipFill>
        <a:blip r:embed="rId1"/>
        <a:stretch>
          <a:fillRect/>
        </a:stretch>
      </xdr:blipFill>
      <xdr:spPr>
        <a:xfrm>
          <a:off x="219075" y="6513830"/>
          <a:ext cx="5451475" cy="16738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edia\chenzhiquan\16EB8830C4DFA5DB\&#38472;&#24535;&#26435;czq\&#36710;&#36742;&#31649;&#29702;\2026&#24180;6&#26376;\\home\chenzhiquan\.wwlocal\wdata\Profiles\7EE5479B2B1B61E1F015D4A97C7839C5\Cache\chat\file\202606\\\home\chenzhiquan\.wwlocal\wdata\Profiles\7EE5479B2B1B61E1F015D4A97C7839C5\Cache\chat\file\202604\A:\My%20Documents\&#25991;&#21326;&#21464;~1\&#33459;&#33391;&#35299;&#2604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NTS01\jhc\unzipped\Eastern%20Airline%20FE\Spares\FILES\SMCTS2\SMCTSSP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NTS01\jhc\unzipped\Eastern%20Airline%20FE\GP\GP_Ph1\SBB-OIs\Hel-OI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NTS01\jhc\unzipped\Eastern%20Airline%20FE\GP\tamer\WINDOWS\GP_A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NTS01\jhc\CHR\ARBEJDE\Q4DK.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zzy--&#35797;\JG2012--&#24066;&#23616;&#25216;&#25913;\JHJG120130--&#25581;&#35199;&#30005;&#21387;&#30417;&#27979;&#28857;&#25216;&#25913;&#24037;&#31243;\12.07.05--&#25581;&#38451;&#20379;&#30005;&#23616;14&#20010;110kV&#21464;&#30005;&#31449;&#25509;&#20837;&#35843;&#24230;&#25968;&#25454;&#32593;&#33258;&#21160;&#21270;&#25913;&#36896;&#24037;&#3124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NTS01\jhc\unzipped\Eastern%20Airline%20FE\Backup%20of%20Backup%20of%20LINDA%20LISTONE.xlk"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media\chenzhiquan\16EB8830C4DFA5DB\&#38472;&#24535;&#26435;czq\&#36710;&#36742;&#31649;&#29702;\2026&#24180;6&#26376;\\home\chenzhiquan\.wwlocal\wdata\Profiles\7EE5479B2B1B61E1F015D4A97C7839C5\Cache\chat\file\202606\\\home\chenzhiquan\.wwlocal\wdata\Profiles\7EE5479B2B1B61E1F015D4A97C7839C5\Cache\chat\file\202604\A:\WINDOWS\TEMP\GOLDPYR4\ARENTO\TOOLBOX.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NTS01\jhc\unzipped\Eastern%20Airline%20FE\fnl-gp2\ToolboxGP\Kor\OSP_Becht_Fi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zzy--&#35797;\JG2012--&#24066;&#23616;&#25216;&#25913;\JHJG120052--&#25581;&#38451;&#20379;&#30005;&#23616;&#35843;&#24230;&#25968;&#25454;&#32593;&#20108;&#26399;&#24037;&#31243;\POWER%20ASSUMPTION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NTS01\jhc\unzipped\Eastern%20Airline%20FE\GP\tamer\DOS\TEMP\GPTLBX90.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G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media\chenzhiquan\16EB8830C4DFA5DB\&#38472;&#24535;&#26435;czq\&#36710;&#36742;&#31649;&#29702;\2026&#24180;6&#26376;\\home\chenzhiquan\.wwlocal\wdata\Profiles\7EE5479B2B1B61E1F015D4A97C7839C5\Cache\chat\file\202606\\\home\chenzhiquan\.wwlocal\wdata\Profiles\7EE5479B2B1B61E1F015D4A97C7839C5\Cache\chat\file\202604\G:\&#37049;&#30340;&#25991;&#20214;\&#25105;&#30340;&#24037;&#31243;\2012&#24180;&#24037;&#31243;\20120620-&#38451;&#26149;&#23616;&#30005;&#33021;&#34920;&#36718;&#25442;&#39033;&#30446;&#26368;&#39640;&#38480;&#20215;(1&#20010;)\&#38480;&#20215;\&#23553;&#38754;&#25171;&#21360;(&#19981;&#24102;&#32534;&#21495;).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Xd_doc\2016&#24180;&#20849;&#20139;&#36164;&#26009;&#30424;\&#25105;&#30340;&#24037;&#31243;&#25991;&#20214;\2006&#24180;&#25237;&#26631;&#25991;&#20214;\&#38750;&#20013;&#26631;&#24037;&#31243;\220kV&#21464;&#30005;&#31449;\220kV&#19996;&#33694;&#19971;&#26143;&#21464;&#30005;&#31449;\220kV&#39640;&#40654;(&#26093;&#21319;)&#21464;&#30005;&#3144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24037;&#20316;&#31354;&#38388;\2009&#24180;&#24037;&#31243;&#39044;&#32467;&#31639;\09&#32467;&#31639;&#24037;&#31243;\&#25581;&#19996;&#21439;2008&#24180;&#27665;&#24515;&#20892;&#32593;&#25913;&#36896;&#24037;&#31243;&#65288;&#20108;&#26631;&#27573;&#65289;\&#25581;&#19996;&#20108;&#26631;&#27573;&#32467;&#31639;&#65288;&#23457;&#26680;&#65289;\0.4KV&#28846;&#21488;&#19996;&#23725;&#26449;&#32447;&#36335;&#25913;&#36896;&#24037;&#31243;\&#20302;&#21387;&#32467;&#31639;&#349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media\chenzhiquan\16EB8830C4DFA5DB\&#38472;&#24535;&#26435;czq\&#36710;&#36742;&#31649;&#29702;\2026&#24180;6&#26376;\\home\chenzhiquan\.wwlocal\wdata\Profiles\7EE5479B2B1B61E1F015D4A97C7839C5\Cache\chat\file\202606\\\home\chenzhiquan\.wwlocal\wdata\Profiles\7EE5479B2B1B61E1F015D4A97C7839C5\Cache\chat\file\202604\G:\production\2007\039-20070716-&#28251;&#27743;110kV&#36755;&#21464;&#30005;&#24037;&#31243;-&#26368;&#39640;&#38480;&#20215;\&#39044;&#32467;&#31639;&#23457;&#26680;&#28165;&#21333;&#21644;&#23553;&#38754;(061120&#26222;&#36890;&#27169;&#26495;).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edia\chenzhiquan\16EB8830C4DFA5DB\&#38472;&#24535;&#26435;czq\&#36710;&#36742;&#31649;&#29702;\2026&#24180;6&#26376;\\home\chenzhiquan\.wwlocal\wdata\Profiles\7EE5479B2B1B61E1F015D4A97C7839C5\Cache\chat\file\202606\\\home\chenzhiquan\.wwlocal\wdata\Profiles\7EE5479B2B1B61E1F015D4A97C7839C5\Cache\chat\file\202604\G:\DOCUME~1\LUOWAN~1\LOCALS~1\Temp\Rar$DI00.797\WORK\&#30005;&#21147;\&#39044;&#31639;\&#26032;&#23528;\1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zzy--&#35797;\JG2012--&#24066;&#23616;&#25216;&#25913;\&#24800;&#26469;%20%2010kV&#33909;&#19996;&#65292;&#33909;&#35199;&#32447;&#32593;&#26550;&#23436;&#21892;&#24037;&#31243;\&#33909;&#19996;&#12289;&#33909;&#35199;&#23548;&#20986;&#30005;&#23376;&#29256;\&#29289;&#27969;&#20013;&#24515;&#35013;&#20462;&#25913;&#36896;&#32467;&#31639;\&#27833;&#22353;&#27700;&#27877;&#21378;&#32467;&#31639;\&#24037;&#31243;&#37327;&#35745;&#31639;&#24213;&#31295;\&#38050;&#31563;&#65288;&#32467;&#31639;&#6528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Xd_doc\2016&#24180;&#20849;&#20139;&#36164;&#26009;&#30424;\&#24037;&#20316;&#34180;\2006&#24180;&#25991;&#20214;&#22841;\&#24191;&#24030;220kV&#23425;&#35199;&#24037;&#31243;&#65288;&#23436;&#32467;&#65289;\&#23425;&#35199;&#21464;&#30005;&#31449;&#26631;&#24213;&#31532;&#19968;&#29256;\&#39044;&#31639;&#2007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edia\chenzhiquan\16EB8830C4DFA5DB\&#38472;&#24535;&#26435;czq\&#36710;&#36742;&#31649;&#29702;\2026&#24180;6&#26376;\\home\chenzhiquan\.wwlocal\wdata\Profiles\7EE5479B2B1B61E1F015D4A97C7839C5\Cache\chat\file\202606\\\home\chenzhiquan\.wwlocal\wdata\Profiles\7EE5479B2B1B61E1F015D4A97C7839C5\Cache\chat\file\202604\G:\production\2007\039-20070716-&#28251;&#27743;110kV&#36755;&#21464;&#30005;&#24037;&#31243;-&#26368;&#39640;&#38480;&#20215;\&#39044;&#32467;&#31639;&#32534;&#21046;&#28165;&#21333;&#21644;&#23553;&#38754;&#65288;061120&#26222;&#36890;&#27169;&#26495;&#6528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DOCUME~1\Owner\LOCALS~1\Temp\My%20Documents\&#25991;&#21326;&#21464;~1\&#33459;&#33391;&#35299;&#26045;.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media\chenzhiquan\16EB8830C4DFA5DB\&#38472;&#24535;&#26435;czq\&#36710;&#36742;&#31649;&#29702;\2026&#24180;6&#26376;\\home\chenzhiquan\.wwlocal\wdata\Profiles\7EE5479B2B1B61E1F015D4A97C7839C5\Cache\chat\file\202606\\home\chenzhiquan\.wwlocal\wdata\Profiles\7EE5479B2B1B61E1F015D4A97C7839C5\Cache\chat\file\202604\\&#25935;\&#24800;&#24030;&#23616;&#24037;&#31243;\My%20Documents\&#25991;&#21326;&#21464;~1\&#33459;&#33391;&#35299;&#26045;.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 val="表三甲"/>
      <sheetName val="Main"/>
      <sheetName val="混凝土杆材料"/>
      <sheetName val="_湖镇所新增圩镇线F22 桥头#2配变解决圩镇线F22 桥头配"/>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eqpmad2"/>
    </sheetNames>
    <sheetDataSet>
      <sheetData sheetId="0"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SW-TEO"/>
    </sheetNames>
    <sheetDataSet>
      <sheetData sheetId="0"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Financ. Overview"/>
      <sheetName val="Toolbox"/>
    </sheetNames>
    <sheetDataSet>
      <sheetData sheetId="0" refreshError="1"/>
      <sheetData sheetId="1"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Main"/>
    </sheetNames>
    <sheetDataSet>
      <sheetData sheetId="0"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12.07"/>
    </sheetNames>
    <definedNames>
      <definedName name="Module.Prix_SMC"/>
    </definedNames>
    <sheetDataSet>
      <sheetData sheetId="0"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Open"/>
    </sheetNames>
    <sheetDataSet>
      <sheetData sheetId="0"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Toolbox"/>
    </sheetNames>
    <sheetDataSet>
      <sheetData sheetId="0"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G.1R-Shou COP Gf"/>
    </sheetNames>
    <sheetDataSet>
      <sheetData sheetId="0"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POWER ASSUMPTIONS"/>
    </sheetNames>
    <sheetDataSet>
      <sheetData sheetId="0"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Toolbox"/>
    </sheetNames>
    <sheetDataSet>
      <sheetData sheetId="0"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表三甲0"/>
      <sheetName val="表三甲"/>
      <sheetName val="架线附表"/>
      <sheetName val="杆塔附表"/>
      <sheetName val="附件附表"/>
      <sheetName val="基础附表"/>
      <sheetName val="基础材料"/>
      <sheetName val="设备预算表"/>
      <sheetName val="Open"/>
      <sheetName val="Tool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招标统计（带编号）"/>
      <sheetName val="审核封面（带编号）"/>
    </sheetNames>
    <sheetDataSet>
      <sheetData sheetId="0" refreshError="1"/>
      <sheetData sheetId="1"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编制说明"/>
      <sheetName val="总报价表(一)"/>
      <sheetName val="建筑工程取费汇总表（二）"/>
      <sheetName val="安装取费汇总表（三）取消"/>
      <sheetName val="其它费用报价表（四）"/>
      <sheetName val="设备报价表"/>
      <sheetName val="编制年价差（五）"/>
      <sheetName val="建筑工程表(表六)"/>
      <sheetName val="材料价差计算表（九）"/>
      <sheetName val="费率表"/>
      <sheetName val="主要材料价差计算表"/>
      <sheetName val="DATA"/>
      <sheetName val="土建定额库"/>
      <sheetName val="安装定额库"/>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封面"/>
      <sheetName val="汇总表1"/>
      <sheetName val="独立费"/>
      <sheetName val="汇总表2"/>
      <sheetName val="结算表"/>
      <sheetName val="材料"/>
      <sheetName val="大小写"/>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数据(普通版)"/>
      <sheetName val="选择工程"/>
      <sheetName val="定案"/>
      <sheetName val="封面"/>
      <sheetName val="计划"/>
      <sheetName val="校审"/>
      <sheetName val="评定"/>
      <sheetName val="出版"/>
      <sheetName val="交付"/>
      <sheetName val="评价"/>
      <sheetName val="归档"/>
      <sheetName val="业绩"/>
      <sheetName val="汇总1"/>
      <sheetName val="汇总2"/>
      <sheetName val="人员"/>
      <sheetName val="建设"/>
      <sheetName val="施工"/>
      <sheetName val="清单和数据(普通版)"/>
      <sheetName val="定案表"/>
      <sheetName val="计划表"/>
      <sheetName val="校审表"/>
      <sheetName val="质量表"/>
      <sheetName val="出版表"/>
      <sheetName val="交付表"/>
      <sheetName val="业绩签名"/>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汇总表"/>
      <sheetName val="编制年价差"/>
      <sheetName val="其他费用"/>
      <sheetName val="调试费"/>
      <sheetName val="汇总表(月)"/>
      <sheetName val="编制年价差(月)"/>
      <sheetName val="其他费用(月)"/>
      <sheetName val="调试费(月)"/>
      <sheetName val="汇总表(月1)"/>
      <sheetName val="编制年价差(月1)"/>
      <sheetName val="其他费用(月1)"/>
      <sheetName val="调试费(月1)"/>
      <sheetName val="表二甲"/>
      <sheetName val="表二甲安"/>
      <sheetName val="表三乙"/>
      <sheetName val="表三甲"/>
      <sheetName val="材料价差"/>
      <sheetName val="安人工"/>
      <sheetName val="表三乙汇"/>
      <sheetName val="表三甲汇"/>
      <sheetName val="总报价"/>
      <sheetName val="表一甲"/>
      <sheetName val="建总"/>
      <sheetName val="安总"/>
      <sheetName val="费用表"/>
      <sheetName val="报表"/>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名称表"/>
      <sheetName val="单位重量表"/>
      <sheetName val="封面1 (2)"/>
      <sheetName val="封面"/>
      <sheetName val="汇总表"/>
      <sheetName val="汇总"/>
      <sheetName val="熟料库桩长"/>
      <sheetName val="小计1"/>
      <sheetName val="桩钢筋"/>
      <sheetName val="封面1"/>
      <sheetName val="桩工程量"/>
      <sheetName val="小计2"/>
      <sheetName val="底板"/>
      <sheetName val="小计3"/>
      <sheetName val="地沟"/>
      <sheetName val="小计4"/>
      <sheetName val="门洞和清库门"/>
      <sheetName val="小计5"/>
      <sheetName val="库壁"/>
      <sheetName val="小计6"/>
      <sheetName val="输送"/>
      <sheetName val="小计7"/>
      <sheetName val="斜坡路"/>
      <sheetName val="声测管"/>
      <sheetName val="预埋钢筋及螺栓"/>
      <sheetName val="钢楼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目录"/>
      <sheetName val="投标书"/>
      <sheetName val="编制说明"/>
      <sheetName val="总报价表"/>
      <sheetName val="建筑工程取费汇总表"/>
      <sheetName val="建筑工程预算表"/>
      <sheetName val="安装取费汇总表"/>
      <sheetName val="其它费用报价表"/>
      <sheetName val="设备报价表"/>
      <sheetName val="编制年价差表"/>
      <sheetName val="安装表三"/>
      <sheetName val="主要材料表（投标方）"/>
      <sheetName val="主要材料价差表"/>
      <sheetName val="附表调试费用"/>
      <sheetName val="费率表"/>
      <sheetName val="Sheet1"/>
      <sheetName val="DATA"/>
      <sheetName val="土建定额库"/>
      <sheetName val="安装定额库"/>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项目清单和数据 "/>
      <sheetName val="选择工程"/>
      <sheetName val="封面"/>
      <sheetName val="计划表"/>
      <sheetName val="校审表"/>
      <sheetName val="质量表"/>
      <sheetName val="出版表"/>
      <sheetName val="交付表"/>
      <sheetName val="业绩签名"/>
      <sheetName val="人员"/>
      <sheetName val="建设"/>
      <sheetName val="预结算编制项目清单和数据 "/>
      <sheetName val="选择要打印封面的工程"/>
      <sheetName val="交付签收表"/>
      <sheetName val="资格证人员名单"/>
      <sheetName val="建设单位名称"/>
      <sheetName val="数据 "/>
      <sheetName val="计划"/>
      <sheetName val="校审"/>
      <sheetName val="评定"/>
      <sheetName val="出版"/>
      <sheetName val="交付"/>
      <sheetName val="评价"/>
      <sheetName val="归档"/>
      <sheetName val="业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31"/>
  <sheetViews>
    <sheetView workbookViewId="0">
      <selection activeCell="C12" sqref="C12"/>
    </sheetView>
  </sheetViews>
  <sheetFormatPr defaultColWidth="9" defaultRowHeight="14.25"/>
  <cols>
    <col min="1" max="2" width="16.625" style="133" customWidth="1"/>
    <col min="3" max="3" width="48.625" style="133" customWidth="1"/>
    <col min="4" max="4" width="24.625" customWidth="1"/>
    <col min="5" max="5" width="40.625" style="93" customWidth="1"/>
    <col min="6" max="7" width="40.625" customWidth="1"/>
    <col min="8" max="9" width="24.625" customWidth="1"/>
    <col min="10" max="10" width="49.875" customWidth="1"/>
  </cols>
  <sheetData>
    <row r="1" ht="39.95" customHeight="1" spans="1:10">
      <c r="A1" s="203" t="s">
        <v>0</v>
      </c>
      <c r="B1" s="204"/>
      <c r="C1" s="205" t="s">
        <v>1</v>
      </c>
      <c r="D1" s="206" t="s">
        <v>2</v>
      </c>
      <c r="E1" s="207" t="s">
        <v>3</v>
      </c>
      <c r="F1" s="207"/>
      <c r="G1" s="207"/>
      <c r="H1" s="208"/>
      <c r="I1" s="208"/>
      <c r="J1" s="243" t="s">
        <v>4</v>
      </c>
    </row>
    <row r="2" ht="39.95" customHeight="1" spans="1:10">
      <c r="A2" s="203" t="s">
        <v>5</v>
      </c>
      <c r="B2" s="204"/>
      <c r="C2" s="209" t="s">
        <v>6</v>
      </c>
      <c r="D2" s="210"/>
      <c r="E2" s="207"/>
      <c r="F2" s="207"/>
      <c r="G2" s="207"/>
      <c r="H2" s="208"/>
      <c r="I2" s="208"/>
      <c r="J2" s="244" t="s">
        <v>7</v>
      </c>
    </row>
    <row r="3" ht="39.95" customHeight="1" spans="1:10">
      <c r="A3" s="203" t="s">
        <v>8</v>
      </c>
      <c r="B3" s="204"/>
      <c r="C3" s="205" t="s">
        <v>9</v>
      </c>
      <c r="D3" s="211" t="s">
        <v>10</v>
      </c>
      <c r="E3" s="207"/>
      <c r="F3" s="207"/>
      <c r="G3" s="207"/>
      <c r="H3" s="208"/>
      <c r="I3" s="208"/>
      <c r="J3" s="244" t="s">
        <v>11</v>
      </c>
    </row>
    <row r="4" ht="39.95" customHeight="1" spans="1:10">
      <c r="A4" s="212" t="s">
        <v>12</v>
      </c>
      <c r="B4" s="213"/>
      <c r="C4" s="214">
        <v>0.06</v>
      </c>
      <c r="D4" s="211" t="s">
        <v>13</v>
      </c>
      <c r="E4" s="215" t="s">
        <v>14</v>
      </c>
      <c r="F4" s="215"/>
      <c r="G4" s="215"/>
      <c r="H4" s="216"/>
      <c r="I4" s="216"/>
      <c r="J4" s="245" t="s">
        <v>15</v>
      </c>
    </row>
    <row r="5" ht="39.95" customHeight="1" spans="1:10">
      <c r="A5" s="217" t="s">
        <v>16</v>
      </c>
      <c r="B5" s="218"/>
      <c r="C5" s="219">
        <v>45237</v>
      </c>
      <c r="D5" s="211" t="s">
        <v>17</v>
      </c>
      <c r="E5" s="215" t="str">
        <f>C2</f>
        <v>广东电网有限责任公司</v>
      </c>
      <c r="F5" s="211" t="s">
        <v>18</v>
      </c>
      <c r="G5" s="215"/>
      <c r="H5" s="220"/>
      <c r="I5" s="220"/>
      <c r="J5" s="245" t="s">
        <v>19</v>
      </c>
    </row>
    <row r="6" ht="39.95" customHeight="1" spans="1:10">
      <c r="A6" s="217" t="s">
        <v>20</v>
      </c>
      <c r="B6" s="218"/>
      <c r="C6" s="205"/>
      <c r="D6" s="211" t="s">
        <v>21</v>
      </c>
      <c r="E6" s="215"/>
      <c r="F6" s="211" t="s">
        <v>22</v>
      </c>
      <c r="G6" s="221"/>
      <c r="H6" s="220"/>
      <c r="I6" s="220"/>
      <c r="J6" s="245" t="s">
        <v>23</v>
      </c>
    </row>
    <row r="7" ht="39.95" customHeight="1" spans="1:10">
      <c r="A7" s="217" t="s">
        <v>24</v>
      </c>
      <c r="B7" s="218"/>
      <c r="C7" s="209">
        <v>0.9</v>
      </c>
      <c r="D7" s="211" t="s">
        <v>25</v>
      </c>
      <c r="E7" s="222"/>
      <c r="F7" s="211" t="s">
        <v>26</v>
      </c>
      <c r="G7" s="222"/>
      <c r="H7" s="223"/>
      <c r="I7" s="223"/>
      <c r="J7" s="245" t="s">
        <v>27</v>
      </c>
    </row>
    <row r="8" ht="39.95" customHeight="1" spans="1:10">
      <c r="A8" s="203" t="s">
        <v>28</v>
      </c>
      <c r="B8" s="204"/>
      <c r="C8" s="209">
        <v>1</v>
      </c>
      <c r="D8" s="224" t="s">
        <v>29</v>
      </c>
      <c r="E8" s="225" t="s">
        <v>30</v>
      </c>
      <c r="F8" s="224" t="s">
        <v>31</v>
      </c>
      <c r="G8" s="225" t="s">
        <v>32</v>
      </c>
      <c r="H8" s="208"/>
      <c r="I8" s="208"/>
      <c r="J8" s="245" t="s">
        <v>33</v>
      </c>
    </row>
    <row r="9" ht="39.95" customHeight="1" spans="1:10">
      <c r="A9" s="203" t="s">
        <v>34</v>
      </c>
      <c r="B9" s="204"/>
      <c r="C9" s="226">
        <v>600</v>
      </c>
      <c r="D9" s="211" t="s">
        <v>35</v>
      </c>
      <c r="E9" s="225" t="s">
        <v>36</v>
      </c>
      <c r="F9" s="225"/>
      <c r="G9" s="225"/>
      <c r="H9" s="227"/>
      <c r="I9" s="227"/>
      <c r="J9" s="245" t="s">
        <v>37</v>
      </c>
    </row>
    <row r="10" ht="39.95" customHeight="1" spans="1:10">
      <c r="A10" s="217" t="s">
        <v>38</v>
      </c>
      <c r="B10" s="218"/>
      <c r="C10" s="205"/>
      <c r="D10" s="211" t="s">
        <v>39</v>
      </c>
      <c r="E10" s="222" t="s">
        <v>40</v>
      </c>
      <c r="F10" s="228">
        <v>2022</v>
      </c>
      <c r="G10" s="215">
        <v>1</v>
      </c>
      <c r="H10" s="216"/>
      <c r="I10" s="216"/>
      <c r="J10" s="245" t="s">
        <v>41</v>
      </c>
    </row>
    <row r="11" ht="39.95" customHeight="1" spans="1:10">
      <c r="A11" s="217" t="s">
        <v>42</v>
      </c>
      <c r="B11" s="218"/>
      <c r="C11" s="205" t="s">
        <v>43</v>
      </c>
      <c r="D11" s="211" t="s">
        <v>44</v>
      </c>
      <c r="E11" s="222"/>
      <c r="F11" s="228">
        <v>2022</v>
      </c>
      <c r="G11" s="215" t="s">
        <v>45</v>
      </c>
      <c r="H11" s="216"/>
      <c r="I11" s="216"/>
      <c r="J11" s="245" t="s">
        <v>46</v>
      </c>
    </row>
    <row r="12" ht="39.95" customHeight="1" spans="1:10">
      <c r="A12" s="229" t="s">
        <v>47</v>
      </c>
      <c r="B12" s="229" t="s">
        <v>48</v>
      </c>
      <c r="C12" s="226">
        <v>889317.4</v>
      </c>
      <c r="D12" s="230" t="s">
        <v>49</v>
      </c>
      <c r="E12" s="225" t="s">
        <v>50</v>
      </c>
      <c r="F12" s="225"/>
      <c r="G12" s="225"/>
      <c r="H12" s="227"/>
      <c r="I12" s="227"/>
      <c r="J12" s="245" t="s">
        <v>51</v>
      </c>
    </row>
    <row r="13" ht="39.95" customHeight="1" spans="1:10">
      <c r="A13" s="229"/>
      <c r="B13" s="229" t="s">
        <v>52</v>
      </c>
      <c r="C13" s="226"/>
      <c r="D13" s="211" t="s">
        <v>53</v>
      </c>
      <c r="E13" s="207" t="s">
        <v>54</v>
      </c>
      <c r="F13" s="231"/>
      <c r="G13" s="231"/>
      <c r="H13" s="232"/>
      <c r="I13" s="232"/>
      <c r="J13" s="246" t="s">
        <v>55</v>
      </c>
    </row>
    <row r="14" ht="39.95" customHeight="1" spans="1:10">
      <c r="A14" s="217" t="s">
        <v>56</v>
      </c>
      <c r="B14" s="218"/>
      <c r="C14" s="209" t="s">
        <v>57</v>
      </c>
      <c r="D14" s="211" t="s">
        <v>58</v>
      </c>
      <c r="E14" s="207" t="s">
        <v>59</v>
      </c>
      <c r="F14" s="231"/>
      <c r="G14" s="231"/>
      <c r="H14" s="232"/>
      <c r="I14" s="232"/>
      <c r="J14" s="246" t="s">
        <v>60</v>
      </c>
    </row>
    <row r="15" ht="39.95" customHeight="1" spans="1:10">
      <c r="A15" s="217" t="s">
        <v>61</v>
      </c>
      <c r="B15" s="218"/>
      <c r="C15" s="209" t="s">
        <v>57</v>
      </c>
      <c r="D15" s="211" t="s">
        <v>62</v>
      </c>
      <c r="E15" s="233" t="s">
        <v>63</v>
      </c>
      <c r="F15" s="234"/>
      <c r="G15" s="235"/>
      <c r="H15" s="236"/>
      <c r="I15" s="208"/>
      <c r="J15" s="247" t="s">
        <v>64</v>
      </c>
    </row>
    <row r="16" ht="39.95" customHeight="1" spans="4:10">
      <c r="D16" s="211"/>
      <c r="E16" s="237"/>
      <c r="F16" s="238"/>
      <c r="G16" s="239"/>
      <c r="H16" s="236"/>
      <c r="I16" s="208"/>
      <c r="J16" s="246" t="s">
        <v>65</v>
      </c>
    </row>
    <row r="17" ht="39.95" customHeight="1" spans="4:10">
      <c r="D17" s="211"/>
      <c r="E17" s="237"/>
      <c r="F17" s="238"/>
      <c r="G17" s="239"/>
      <c r="H17" s="236"/>
      <c r="I17" s="208"/>
      <c r="J17" s="246" t="s">
        <v>66</v>
      </c>
    </row>
    <row r="18" ht="42" customHeight="1" spans="4:10">
      <c r="D18" s="211"/>
      <c r="E18" s="240"/>
      <c r="F18" s="241"/>
      <c r="G18" s="242"/>
      <c r="J18" s="245" t="s">
        <v>67</v>
      </c>
    </row>
    <row r="19" ht="42" customHeight="1" spans="10:10">
      <c r="J19" s="245" t="s">
        <v>36</v>
      </c>
    </row>
    <row r="20" ht="42" customHeight="1" spans="10:10">
      <c r="J20" s="245" t="s">
        <v>68</v>
      </c>
    </row>
    <row r="21" ht="42" customHeight="1" spans="10:10">
      <c r="J21" s="245" t="s">
        <v>69</v>
      </c>
    </row>
    <row r="22" ht="42" customHeight="1"/>
    <row r="23" ht="42" customHeight="1"/>
    <row r="24" ht="42" customHeight="1"/>
    <row r="25" ht="42" customHeight="1"/>
    <row r="26" ht="42" customHeight="1"/>
    <row r="27" ht="42" customHeight="1"/>
    <row r="28" ht="42" customHeight="1"/>
    <row r="29" ht="42" customHeight="1"/>
    <row r="30" ht="42" customHeight="1"/>
    <row r="31" ht="42" customHeight="1"/>
  </sheetData>
  <autoFilter xmlns:etc="http://www.wps.cn/officeDocument/2017/etCustomData" ref="J1:J21" etc:filterBottomFollowUsedRange="0">
    <extLst/>
  </autoFilter>
  <mergeCells count="22">
    <mergeCell ref="A1:B1"/>
    <mergeCell ref="A2:B2"/>
    <mergeCell ref="A3:B3"/>
    <mergeCell ref="E3:G3"/>
    <mergeCell ref="A4:B4"/>
    <mergeCell ref="E4:G4"/>
    <mergeCell ref="A5:B5"/>
    <mergeCell ref="A6:B6"/>
    <mergeCell ref="A7:B7"/>
    <mergeCell ref="A8:B8"/>
    <mergeCell ref="A9:B9"/>
    <mergeCell ref="A10:B10"/>
    <mergeCell ref="A11:B11"/>
    <mergeCell ref="E13:G13"/>
    <mergeCell ref="A14:B14"/>
    <mergeCell ref="E14:G14"/>
    <mergeCell ref="A15:B15"/>
    <mergeCell ref="A12:A13"/>
    <mergeCell ref="D1:D2"/>
    <mergeCell ref="D15:D18"/>
    <mergeCell ref="E1:G2"/>
    <mergeCell ref="E15:G18"/>
  </mergeCells>
  <dataValidations count="12">
    <dataValidation type="list" allowBlank="1" showInputMessage="1" showErrorMessage="1" sqref="A4">
      <formula1>"增值税,简易税"</formula1>
    </dataValidation>
    <dataValidation type="list" allowBlank="1" showInputMessage="1" showErrorMessage="1" sqref="D6">
      <formula1>"设计单位,无设计单位"</formula1>
    </dataValidation>
    <dataValidation type="list" allowBlank="1" showInputMessage="1" showErrorMessage="1" sqref="F6">
      <formula1>"监理单位,无监理单位"</formula1>
    </dataValidation>
    <dataValidation type="list" allowBlank="1" showInputMessage="1" showErrorMessage="1" sqref="D7">
      <formula1>"开工日期,无开工日期"</formula1>
    </dataValidation>
    <dataValidation type="list" allowBlank="1" showInputMessage="1" showErrorMessage="1" sqref="F7">
      <formula1>"竣工日期,无竣工日期"</formula1>
    </dataValidation>
    <dataValidation type="list" allowBlank="1" showInputMessage="1" showErrorMessage="1" sqref="E8">
      <formula1>"广东省定额(2010),广东省定额(2018),配网定额(2009),配网定额(2016),技改定额(2010),检修定额(2010),技改定额估价表(2015),检修定额估价表(2015)"</formula1>
    </dataValidation>
    <dataValidation type="list" allowBlank="1" showInputMessage="1" showErrorMessage="1" sqref="G8:I8">
      <formula1>"定额计价法,清单计价法"</formula1>
    </dataValidation>
    <dataValidation type="list" allowBlank="1" showInputMessage="1" showErrorMessage="1" sqref="E9:G9">
      <formula1>$J$2:$J$21</formula1>
    </dataValidation>
    <dataValidation type="list" allowBlank="1" showInputMessage="1" showErrorMessage="1" sqref="H9:I9">
      <formula1>"《20kV及以下配电网工程预算定额（2009）》,《电网检修工程预算定额（2010）》,《电网技术改造工程预算定额（2010）》,《广东省建筑与装饰工程综合定额（2010）》,《广东省安装工程综合定额（2010）》,《广东省市政工程综合定额（2010）》,《广东省园林绿化工程综合定额（2010）》,《广东省房屋建筑和市政修缮工程综合定额（2010）》,广东电行【2015】19号关于印发《广东省电力行业10kv配电线路带电作业收费标准》的通知"</formula1>
    </dataValidation>
    <dataValidation type="list" allowBlank="1" showInputMessage="1" showErrorMessage="1" sqref="D12">
      <formula1>"建设单位和监理单位确认的,监理单位确认的,建设单位提供的"</formula1>
    </dataValidation>
    <dataValidation type="list" allowBlank="1" showInputMessage="1" showErrorMessage="1" sqref="E12">
      <formula1>"工程量清单,施工图,竣工验收报告"</formula1>
    </dataValidation>
    <dataValidation type="list" allowBlank="1" showInputMessage="1" showErrorMessage="1" sqref="F12:I12">
      <formula1>"、施工现场签证单,、竣工图,、竣工验收报告"</formula1>
    </dataValidation>
  </dataValidations>
  <printOptions horizontalCentered="1"/>
  <pageMargins left="0.388888888888889" right="0.388888888888889" top="0.588888888888889" bottom="0.388888888888889" header="0.46875" footer="0.509027777777778"/>
  <pageSetup paperSize="9" scale="64" pageOrder="overThenDown" orientation="landscape" horizontalDpi="600" verticalDpi="6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29"/>
  <sheetViews>
    <sheetView zoomScale="70" zoomScaleNormal="70" workbookViewId="0">
      <selection activeCell="L9" sqref="L9"/>
    </sheetView>
  </sheetViews>
  <sheetFormatPr defaultColWidth="9" defaultRowHeight="14.25" outlineLevelCol="7"/>
  <cols>
    <col min="1" max="1" width="16.125" style="170" customWidth="1"/>
    <col min="2" max="2" width="10.375" style="170" customWidth="1"/>
    <col min="3" max="3" width="13.125" style="170" customWidth="1"/>
    <col min="4" max="4" width="25.875" style="170" customWidth="1"/>
    <col min="5" max="5" width="12.375" style="170" customWidth="1"/>
    <col min="6" max="6" width="20.375" style="170" customWidth="1"/>
    <col min="7" max="7" width="17.375" style="170" customWidth="1"/>
    <col min="8" max="8" width="21.25" style="170" customWidth="1"/>
    <col min="9" max="16384" width="9" style="170"/>
  </cols>
  <sheetData>
    <row r="1" ht="39.95" customHeight="1" spans="1:8">
      <c r="A1" s="171" t="s">
        <v>70</v>
      </c>
      <c r="B1" s="171"/>
      <c r="C1" s="171"/>
      <c r="D1" s="171"/>
      <c r="E1" s="171"/>
      <c r="F1" s="171"/>
      <c r="G1" s="171"/>
      <c r="H1" s="171"/>
    </row>
    <row r="2" ht="39.95" customHeight="1" spans="1:8">
      <c r="A2" s="172" t="s">
        <v>71</v>
      </c>
      <c r="B2" s="172"/>
      <c r="C2" s="172"/>
      <c r="D2" s="172"/>
      <c r="E2" s="172"/>
      <c r="F2" s="172"/>
      <c r="G2" s="172"/>
      <c r="H2" s="172"/>
    </row>
    <row r="3" s="169" customFormat="1" ht="51" customHeight="1" spans="1:8">
      <c r="A3" s="173" t="s">
        <v>72</v>
      </c>
      <c r="B3" s="174" t="str">
        <f>工程信息!C3</f>
        <v>2024-2025年广东电网有限责任公司车辆维修及保养、年检代办、车辆清洁服务项目</v>
      </c>
      <c r="C3" s="175"/>
      <c r="D3" s="176" t="s">
        <v>73</v>
      </c>
      <c r="E3" s="177" t="s">
        <v>74</v>
      </c>
      <c r="F3" s="178"/>
      <c r="G3" s="176" t="s">
        <v>75</v>
      </c>
      <c r="H3" s="173" t="s">
        <v>76</v>
      </c>
    </row>
    <row r="4" ht="51" customHeight="1" spans="1:8">
      <c r="A4" s="173"/>
      <c r="B4" s="179"/>
      <c r="C4" s="180"/>
      <c r="D4" s="176" t="s">
        <v>77</v>
      </c>
      <c r="E4" s="181">
        <f>工程信息!C6</f>
        <v>0</v>
      </c>
      <c r="F4" s="178"/>
      <c r="G4" s="176" t="s">
        <v>78</v>
      </c>
      <c r="H4" s="182">
        <f>工程信息!C5</f>
        <v>45237</v>
      </c>
    </row>
    <row r="5" ht="51" customHeight="1" spans="1:8">
      <c r="A5" s="173"/>
      <c r="B5" s="183"/>
      <c r="C5" s="184"/>
      <c r="D5" s="176" t="s">
        <v>79</v>
      </c>
      <c r="E5" s="177" t="str">
        <f>工程信息!C1</f>
        <v>杜建辉（胡寿尚）</v>
      </c>
      <c r="F5" s="178"/>
      <c r="G5" s="176" t="s">
        <v>80</v>
      </c>
      <c r="H5" s="176" t="s">
        <v>81</v>
      </c>
    </row>
    <row r="6" ht="30" customHeight="1" spans="1:8">
      <c r="A6" s="173" t="s">
        <v>82</v>
      </c>
      <c r="B6" s="173" t="s">
        <v>83</v>
      </c>
      <c r="C6" s="173" t="s">
        <v>84</v>
      </c>
      <c r="D6" s="173" t="s">
        <v>85</v>
      </c>
      <c r="E6" s="176" t="s">
        <v>86</v>
      </c>
      <c r="F6" s="176" t="s">
        <v>87</v>
      </c>
      <c r="G6" s="176" t="s">
        <v>88</v>
      </c>
      <c r="H6" s="176"/>
    </row>
    <row r="7" ht="30" customHeight="1" spans="1:8">
      <c r="A7" s="185" t="s">
        <v>89</v>
      </c>
      <c r="B7" s="173">
        <v>1</v>
      </c>
      <c r="C7" s="186" t="s">
        <v>90</v>
      </c>
      <c r="D7" s="173" t="s">
        <v>91</v>
      </c>
      <c r="E7" s="176"/>
      <c r="F7" s="187" t="s">
        <v>92</v>
      </c>
      <c r="G7" s="188"/>
      <c r="H7" s="189"/>
    </row>
    <row r="8" ht="30" customHeight="1" spans="1:8">
      <c r="A8" s="190"/>
      <c r="B8" s="173">
        <v>2</v>
      </c>
      <c r="C8" s="186" t="s">
        <v>90</v>
      </c>
      <c r="D8" s="173" t="s">
        <v>93</v>
      </c>
      <c r="E8" s="176" t="s">
        <v>94</v>
      </c>
      <c r="F8" s="187" t="s">
        <v>92</v>
      </c>
      <c r="G8" s="188"/>
      <c r="H8" s="189"/>
    </row>
    <row r="9" ht="30" customHeight="1" spans="1:8">
      <c r="A9" s="191"/>
      <c r="B9" s="173">
        <v>3</v>
      </c>
      <c r="C9" s="173"/>
      <c r="D9" s="173"/>
      <c r="E9" s="176"/>
      <c r="F9" s="176"/>
      <c r="G9" s="188"/>
      <c r="H9" s="189"/>
    </row>
    <row r="10" ht="48.75" customHeight="1" spans="1:8">
      <c r="A10" s="192" t="s">
        <v>95</v>
      </c>
      <c r="B10" s="193">
        <v>1</v>
      </c>
      <c r="C10" s="186" t="s">
        <v>90</v>
      </c>
      <c r="D10" s="194" t="s">
        <v>96</v>
      </c>
      <c r="E10" s="176"/>
      <c r="F10" s="195" t="s">
        <v>97</v>
      </c>
      <c r="G10" s="196"/>
      <c r="H10" s="196"/>
    </row>
    <row r="11" ht="30" customHeight="1" spans="1:8">
      <c r="A11" s="192"/>
      <c r="B11" s="193">
        <v>2</v>
      </c>
      <c r="C11" s="186"/>
      <c r="D11" s="194"/>
      <c r="E11" s="176"/>
      <c r="F11" s="176"/>
      <c r="G11" s="196"/>
      <c r="H11" s="196"/>
    </row>
    <row r="12" ht="30" customHeight="1" spans="1:8">
      <c r="A12" s="192"/>
      <c r="B12" s="193">
        <v>3</v>
      </c>
      <c r="C12" s="186"/>
      <c r="D12" s="194"/>
      <c r="E12" s="176"/>
      <c r="F12" s="187"/>
      <c r="G12" s="196"/>
      <c r="H12" s="196"/>
    </row>
    <row r="13" ht="30" customHeight="1" spans="1:8">
      <c r="A13" s="192"/>
      <c r="B13" s="193">
        <v>4</v>
      </c>
      <c r="C13" s="186"/>
      <c r="D13" s="194"/>
      <c r="E13" s="176"/>
      <c r="F13" s="187"/>
      <c r="G13" s="196"/>
      <c r="H13" s="196"/>
    </row>
    <row r="14" ht="30" customHeight="1" spans="1:8">
      <c r="A14" s="192"/>
      <c r="B14" s="193">
        <v>5</v>
      </c>
      <c r="C14" s="186"/>
      <c r="D14" s="194"/>
      <c r="E14" s="176"/>
      <c r="F14" s="176"/>
      <c r="G14" s="196"/>
      <c r="H14" s="196"/>
    </row>
    <row r="15" ht="30" customHeight="1" spans="1:8">
      <c r="A15" s="192"/>
      <c r="B15" s="193">
        <v>6</v>
      </c>
      <c r="C15" s="186"/>
      <c r="D15" s="194"/>
      <c r="E15" s="176"/>
      <c r="F15" s="195"/>
      <c r="G15" s="197"/>
      <c r="H15" s="197"/>
    </row>
    <row r="16" ht="30" customHeight="1" spans="1:8">
      <c r="A16" s="192"/>
      <c r="B16" s="193">
        <v>7</v>
      </c>
      <c r="C16" s="186"/>
      <c r="D16" s="194"/>
      <c r="E16" s="176"/>
      <c r="F16" s="187"/>
      <c r="G16" s="197"/>
      <c r="H16" s="197"/>
    </row>
    <row r="17" ht="30" customHeight="1" spans="1:8">
      <c r="A17" s="192"/>
      <c r="B17" s="193">
        <v>8</v>
      </c>
      <c r="C17" s="194"/>
      <c r="D17" s="194"/>
      <c r="E17" s="195"/>
      <c r="F17" s="195"/>
      <c r="G17" s="197"/>
      <c r="H17" s="197"/>
    </row>
    <row r="18" ht="30" customHeight="1" spans="1:8">
      <c r="A18" s="192"/>
      <c r="B18" s="193">
        <v>9</v>
      </c>
      <c r="C18" s="194"/>
      <c r="D18" s="194"/>
      <c r="E18" s="195"/>
      <c r="F18" s="198"/>
      <c r="G18" s="197"/>
      <c r="H18" s="197"/>
    </row>
    <row r="19" ht="30" customHeight="1" spans="1:8">
      <c r="A19" s="192"/>
      <c r="B19" s="193">
        <v>10</v>
      </c>
      <c r="C19" s="194"/>
      <c r="D19" s="194"/>
      <c r="E19" s="195"/>
      <c r="F19" s="198"/>
      <c r="G19" s="197"/>
      <c r="H19" s="197"/>
    </row>
    <row r="20" ht="30" customHeight="1" spans="1:8">
      <c r="A20" s="192"/>
      <c r="B20" s="193">
        <v>11</v>
      </c>
      <c r="C20" s="194"/>
      <c r="D20" s="194"/>
      <c r="E20" s="195"/>
      <c r="F20" s="198"/>
      <c r="G20" s="197"/>
      <c r="H20" s="197"/>
    </row>
    <row r="21" ht="30" customHeight="1" spans="1:8">
      <c r="A21" s="192"/>
      <c r="B21" s="193">
        <v>12</v>
      </c>
      <c r="C21" s="194"/>
      <c r="D21" s="194"/>
      <c r="E21" s="195"/>
      <c r="F21" s="198"/>
      <c r="G21" s="197"/>
      <c r="H21" s="197"/>
    </row>
    <row r="22" ht="30" customHeight="1" spans="1:8">
      <c r="A22" s="192"/>
      <c r="B22" s="193">
        <v>13</v>
      </c>
      <c r="C22" s="194"/>
      <c r="D22" s="194"/>
      <c r="E22" s="195"/>
      <c r="F22" s="198"/>
      <c r="G22" s="197"/>
      <c r="H22" s="197"/>
    </row>
    <row r="23" ht="30" customHeight="1" spans="1:8">
      <c r="A23" s="192"/>
      <c r="B23" s="193">
        <v>14</v>
      </c>
      <c r="C23" s="194"/>
      <c r="D23" s="194"/>
      <c r="E23" s="195"/>
      <c r="F23" s="198"/>
      <c r="G23" s="197"/>
      <c r="H23" s="197"/>
    </row>
    <row r="24" ht="30" customHeight="1" spans="1:8">
      <c r="A24" s="192"/>
      <c r="B24" s="193">
        <v>15</v>
      </c>
      <c r="C24" s="194"/>
      <c r="D24" s="194"/>
      <c r="E24" s="195"/>
      <c r="F24" s="198"/>
      <c r="G24" s="197"/>
      <c r="H24" s="197"/>
    </row>
    <row r="25" ht="30" customHeight="1" spans="1:8">
      <c r="A25" s="192"/>
      <c r="B25" s="193">
        <v>16</v>
      </c>
      <c r="C25" s="194"/>
      <c r="D25" s="194"/>
      <c r="E25" s="195"/>
      <c r="F25" s="198"/>
      <c r="G25" s="197"/>
      <c r="H25" s="197"/>
    </row>
    <row r="26" ht="30" customHeight="1" spans="1:8">
      <c r="A26" s="192"/>
      <c r="B26" s="193">
        <v>17</v>
      </c>
      <c r="C26" s="194"/>
      <c r="D26" s="194"/>
      <c r="E26" s="195"/>
      <c r="F26" s="198"/>
      <c r="G26" s="197"/>
      <c r="H26" s="197"/>
    </row>
    <row r="27" ht="30" customHeight="1" spans="1:8">
      <c r="A27" s="192"/>
      <c r="B27" s="193">
        <v>18</v>
      </c>
      <c r="C27" s="194"/>
      <c r="D27" s="194"/>
      <c r="E27" s="195"/>
      <c r="F27" s="198"/>
      <c r="G27" s="199"/>
      <c r="H27" s="200"/>
    </row>
    <row r="28" ht="99.95" customHeight="1" spans="1:8">
      <c r="A28" s="201" t="s">
        <v>98</v>
      </c>
      <c r="B28" s="201"/>
      <c r="C28" s="201"/>
      <c r="D28" s="201"/>
      <c r="E28" s="201"/>
      <c r="F28" s="201"/>
      <c r="G28" s="201"/>
      <c r="H28" s="201"/>
    </row>
    <row r="29" ht="60" customHeight="1" spans="1:8">
      <c r="A29" s="202" t="s">
        <v>99</v>
      </c>
      <c r="B29" s="202"/>
      <c r="C29" s="202"/>
      <c r="D29" s="202"/>
      <c r="E29" s="202" t="s">
        <v>100</v>
      </c>
      <c r="F29" s="202"/>
      <c r="G29" s="202"/>
      <c r="H29" s="202"/>
    </row>
  </sheetData>
  <mergeCells count="34">
    <mergeCell ref="A1:H1"/>
    <mergeCell ref="A2:H2"/>
    <mergeCell ref="E3:F3"/>
    <mergeCell ref="E4:F4"/>
    <mergeCell ref="E5:F5"/>
    <mergeCell ref="G6:H6"/>
    <mergeCell ref="G7:H7"/>
    <mergeCell ref="G8:H8"/>
    <mergeCell ref="G9:H9"/>
    <mergeCell ref="G10:H10"/>
    <mergeCell ref="G11:H11"/>
    <mergeCell ref="G12:H12"/>
    <mergeCell ref="G13:H13"/>
    <mergeCell ref="G14:H14"/>
    <mergeCell ref="G15:H15"/>
    <mergeCell ref="G16:H16"/>
    <mergeCell ref="G17:H17"/>
    <mergeCell ref="G18:H18"/>
    <mergeCell ref="G19:H19"/>
    <mergeCell ref="G20:H20"/>
    <mergeCell ref="G21:H21"/>
    <mergeCell ref="G22:H22"/>
    <mergeCell ref="G23:H23"/>
    <mergeCell ref="G24:H24"/>
    <mergeCell ref="G25:H25"/>
    <mergeCell ref="G26:H26"/>
    <mergeCell ref="G27:H27"/>
    <mergeCell ref="A28:H28"/>
    <mergeCell ref="A29:D29"/>
    <mergeCell ref="E29:H29"/>
    <mergeCell ref="A3:A5"/>
    <mergeCell ref="A7:A9"/>
    <mergeCell ref="A10:A27"/>
    <mergeCell ref="B3:C5"/>
  </mergeCells>
  <printOptions horizontalCentered="1"/>
  <pageMargins left="0.388888888888889" right="0.388888888888889" top="0.2" bottom="0.2" header="0" footer="0"/>
  <pageSetup paperSize="9" scale="65" fitToHeight="0" orientation="portrait" horizontalDpi="600" vertic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G24"/>
  <sheetViews>
    <sheetView view="pageBreakPreview" zoomScaleNormal="100" workbookViewId="0">
      <selection activeCell="M9" sqref="M9"/>
    </sheetView>
  </sheetViews>
  <sheetFormatPr defaultColWidth="9" defaultRowHeight="13.5" outlineLevelCol="6"/>
  <cols>
    <col min="1" max="1" width="5.44166666666667" style="153" customWidth="1"/>
    <col min="2" max="2" width="5.875" style="153" customWidth="1"/>
    <col min="3" max="3" width="13" style="153" customWidth="1"/>
    <col min="4" max="4" width="12.4416666666667" style="153" customWidth="1"/>
    <col min="5" max="5" width="10.4416666666667" style="153" customWidth="1"/>
    <col min="6" max="6" width="20.75" style="153" customWidth="1"/>
    <col min="7" max="7" width="16.4416666666667" style="153" customWidth="1"/>
    <col min="8" max="16384" width="9" style="153"/>
  </cols>
  <sheetData>
    <row r="1" ht="27" customHeight="1" spans="1:7">
      <c r="A1" s="154" t="s">
        <v>70</v>
      </c>
      <c r="B1" s="154"/>
      <c r="C1" s="154"/>
      <c r="D1" s="154"/>
      <c r="E1" s="154"/>
      <c r="F1" s="154"/>
      <c r="G1" s="154"/>
    </row>
    <row r="2" s="151" customFormat="1" ht="27" customHeight="1" spans="1:7">
      <c r="A2" s="155" t="s">
        <v>101</v>
      </c>
      <c r="B2" s="155"/>
      <c r="C2" s="155"/>
      <c r="D2" s="155"/>
      <c r="E2" s="155"/>
      <c r="F2" s="155"/>
      <c r="G2" s="155"/>
    </row>
    <row r="3" ht="29.95" customHeight="1" spans="1:7">
      <c r="A3" s="156" t="s">
        <v>77</v>
      </c>
      <c r="B3" s="157"/>
      <c r="C3" s="156">
        <f>工程信息!C6</f>
        <v>0</v>
      </c>
      <c r="D3" s="158"/>
      <c r="E3" s="157"/>
      <c r="F3" s="159" t="s">
        <v>102</v>
      </c>
      <c r="G3" s="160" t="str">
        <f>工程信息!C1</f>
        <v>杜建辉（胡寿尚）</v>
      </c>
    </row>
    <row r="4" s="152" customFormat="1" ht="29.95" customHeight="1" spans="1:7">
      <c r="A4" s="159" t="s">
        <v>103</v>
      </c>
      <c r="B4" s="159" t="s">
        <v>104</v>
      </c>
      <c r="C4" s="159"/>
      <c r="D4" s="159"/>
      <c r="E4" s="159"/>
      <c r="F4" s="156" t="s">
        <v>105</v>
      </c>
      <c r="G4" s="161" t="s">
        <v>88</v>
      </c>
    </row>
    <row r="5" s="152" customFormat="1" ht="45" customHeight="1" spans="1:7">
      <c r="A5" s="162">
        <v>1</v>
      </c>
      <c r="B5" s="163" t="s">
        <v>106</v>
      </c>
      <c r="C5" s="161" t="s">
        <v>107</v>
      </c>
      <c r="D5" s="161"/>
      <c r="E5" s="161"/>
      <c r="F5" s="156"/>
      <c r="G5" s="164" t="s">
        <v>108</v>
      </c>
    </row>
    <row r="6" s="152" customFormat="1" ht="36" customHeight="1" spans="1:7">
      <c r="A6" s="165"/>
      <c r="B6" s="163"/>
      <c r="C6" s="159" t="s">
        <v>109</v>
      </c>
      <c r="D6" s="159"/>
      <c r="E6" s="159"/>
      <c r="F6" s="156"/>
      <c r="G6" s="161"/>
    </row>
    <row r="7" s="152" customFormat="1" ht="48" customHeight="1" spans="1:7">
      <c r="A7" s="166"/>
      <c r="B7" s="163"/>
      <c r="C7" s="159" t="s">
        <v>110</v>
      </c>
      <c r="D7" s="159"/>
      <c r="E7" s="159"/>
      <c r="F7" s="167"/>
      <c r="G7" s="161"/>
    </row>
    <row r="8" s="152" customFormat="1" ht="36" customHeight="1" spans="1:7">
      <c r="A8" s="162">
        <v>2</v>
      </c>
      <c r="B8" s="163" t="s">
        <v>111</v>
      </c>
      <c r="C8" s="159" t="s">
        <v>112</v>
      </c>
      <c r="D8" s="159"/>
      <c r="E8" s="159"/>
      <c r="F8" s="156"/>
      <c r="G8" s="161"/>
    </row>
    <row r="9" s="152" customFormat="1" ht="36" customHeight="1" spans="1:7">
      <c r="A9" s="165"/>
      <c r="B9" s="163"/>
      <c r="C9" s="159" t="s">
        <v>113</v>
      </c>
      <c r="D9" s="159"/>
      <c r="E9" s="159"/>
      <c r="F9" s="156"/>
      <c r="G9" s="161"/>
    </row>
    <row r="10" s="152" customFormat="1" ht="36" customHeight="1" spans="1:7">
      <c r="A10" s="165"/>
      <c r="B10" s="163"/>
      <c r="C10" s="159" t="s">
        <v>114</v>
      </c>
      <c r="D10" s="159"/>
      <c r="E10" s="159"/>
      <c r="F10" s="156"/>
      <c r="G10" s="161"/>
    </row>
    <row r="11" s="152" customFormat="1" ht="36" customHeight="1" spans="1:7">
      <c r="A11" s="166"/>
      <c r="B11" s="163"/>
      <c r="C11" s="159" t="s">
        <v>115</v>
      </c>
      <c r="D11" s="159"/>
      <c r="E11" s="159"/>
      <c r="F11" s="156"/>
      <c r="G11" s="161"/>
    </row>
    <row r="12" s="152" customFormat="1" ht="45" customHeight="1" spans="1:7">
      <c r="A12" s="162">
        <v>3</v>
      </c>
      <c r="B12" s="163" t="s">
        <v>116</v>
      </c>
      <c r="C12" s="161" t="s">
        <v>117</v>
      </c>
      <c r="D12" s="161"/>
      <c r="E12" s="161"/>
      <c r="F12" s="156"/>
      <c r="G12" s="161"/>
    </row>
    <row r="13" s="152" customFormat="1" ht="45" customHeight="1" spans="1:7">
      <c r="A13" s="165"/>
      <c r="B13" s="163"/>
      <c r="C13" s="161" t="s">
        <v>118</v>
      </c>
      <c r="D13" s="161"/>
      <c r="E13" s="161"/>
      <c r="F13" s="156"/>
      <c r="G13" s="161"/>
    </row>
    <row r="14" s="152" customFormat="1" ht="45" customHeight="1" spans="1:7">
      <c r="A14" s="166"/>
      <c r="B14" s="163"/>
      <c r="C14" s="161" t="s">
        <v>119</v>
      </c>
      <c r="D14" s="161"/>
      <c r="E14" s="161"/>
      <c r="F14" s="156"/>
      <c r="G14" s="161"/>
    </row>
    <row r="15" s="152" customFormat="1" ht="45" customHeight="1" spans="1:7">
      <c r="A15" s="166"/>
      <c r="B15" s="163"/>
      <c r="C15" s="161" t="s">
        <v>120</v>
      </c>
      <c r="D15" s="161"/>
      <c r="E15" s="161"/>
      <c r="F15" s="156"/>
      <c r="G15" s="161"/>
    </row>
    <row r="16" s="152" customFormat="1" ht="36" customHeight="1" spans="1:7">
      <c r="A16" s="162">
        <v>4</v>
      </c>
      <c r="B16" s="163" t="s">
        <v>121</v>
      </c>
      <c r="C16" s="159" t="s">
        <v>122</v>
      </c>
      <c r="D16" s="159"/>
      <c r="E16" s="159"/>
      <c r="F16" s="156"/>
      <c r="G16" s="161"/>
    </row>
    <row r="17" s="152" customFormat="1" ht="36" customHeight="1" spans="1:7">
      <c r="A17" s="165"/>
      <c r="B17" s="163"/>
      <c r="C17" s="159" t="s">
        <v>123</v>
      </c>
      <c r="D17" s="159"/>
      <c r="E17" s="159"/>
      <c r="F17" s="156"/>
      <c r="G17" s="161"/>
    </row>
    <row r="18" ht="29.95" customHeight="1" spans="1:7">
      <c r="A18" s="168" t="s">
        <v>124</v>
      </c>
      <c r="B18" s="168"/>
      <c r="C18" s="168"/>
      <c r="D18" s="168"/>
      <c r="E18" s="168"/>
      <c r="F18" s="168"/>
      <c r="G18" s="168"/>
    </row>
    <row r="19" spans="1:6">
      <c r="A19" s="151"/>
      <c r="B19" s="151"/>
      <c r="C19" s="151"/>
      <c r="D19" s="151"/>
      <c r="E19" s="151"/>
      <c r="F19" s="151"/>
    </row>
    <row r="20" spans="1:6">
      <c r="A20" s="151"/>
      <c r="B20" s="151"/>
      <c r="C20" s="151"/>
      <c r="D20" s="151"/>
      <c r="E20" s="151"/>
      <c r="F20" s="151"/>
    </row>
    <row r="21" spans="1:6">
      <c r="A21" s="151"/>
      <c r="B21" s="151"/>
      <c r="C21" s="151"/>
      <c r="D21" s="151"/>
      <c r="E21" s="151"/>
      <c r="F21" s="151"/>
    </row>
    <row r="22" spans="1:6">
      <c r="A22" s="151"/>
      <c r="B22" s="151"/>
      <c r="C22" s="151"/>
      <c r="D22" s="151"/>
      <c r="E22" s="151"/>
      <c r="F22" s="151"/>
    </row>
    <row r="23" spans="1:6">
      <c r="A23" s="151"/>
      <c r="B23" s="151"/>
      <c r="C23" s="151"/>
      <c r="D23" s="151"/>
      <c r="E23" s="151"/>
      <c r="F23" s="151"/>
    </row>
    <row r="24" spans="1:6">
      <c r="A24" s="151"/>
      <c r="B24" s="151"/>
      <c r="C24" s="151"/>
      <c r="D24" s="151"/>
      <c r="E24" s="151"/>
      <c r="F24" s="151"/>
    </row>
  </sheetData>
  <mergeCells count="27">
    <mergeCell ref="A1:G1"/>
    <mergeCell ref="A2:G2"/>
    <mergeCell ref="A3:B3"/>
    <mergeCell ref="C3:E3"/>
    <mergeCell ref="B4:E4"/>
    <mergeCell ref="C5:E5"/>
    <mergeCell ref="C6:E6"/>
    <mergeCell ref="C7:E7"/>
    <mergeCell ref="C8:E8"/>
    <mergeCell ref="C9:E9"/>
    <mergeCell ref="C10:E10"/>
    <mergeCell ref="C11:E11"/>
    <mergeCell ref="C12:E12"/>
    <mergeCell ref="C13:E13"/>
    <mergeCell ref="C14:E14"/>
    <mergeCell ref="C15:E15"/>
    <mergeCell ref="C16:E16"/>
    <mergeCell ref="C17:E17"/>
    <mergeCell ref="A18:G18"/>
    <mergeCell ref="A5:A7"/>
    <mergeCell ref="A8:A11"/>
    <mergeCell ref="A12:A15"/>
    <mergeCell ref="A16:A17"/>
    <mergeCell ref="B5:B7"/>
    <mergeCell ref="B8:B11"/>
    <mergeCell ref="B12:B15"/>
    <mergeCell ref="B16:B17"/>
  </mergeCells>
  <printOptions horizontalCentered="1"/>
  <pageMargins left="0.588888888888889" right="0.588888888888889" top="1" bottom="1" header="0.509027777777778" footer="0.509027777777778"/>
  <pageSetup paperSize="9"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AB36"/>
  <sheetViews>
    <sheetView view="pageBreakPreview" zoomScaleNormal="100" workbookViewId="0">
      <selection activeCell="G6" sqref="G6"/>
    </sheetView>
  </sheetViews>
  <sheetFormatPr defaultColWidth="9" defaultRowHeight="14.25"/>
  <cols>
    <col min="1" max="1" width="5.25" style="94" customWidth="1"/>
    <col min="2" max="2" width="31" style="95" customWidth="1"/>
    <col min="3" max="3" width="19.625" style="95" customWidth="1"/>
    <col min="4" max="5" width="25.625" style="96" customWidth="1"/>
    <col min="6" max="6" width="24.375" customWidth="1"/>
    <col min="7" max="7" width="21.75" customWidth="1"/>
    <col min="8" max="11" width="15.625" customWidth="1"/>
    <col min="12" max="12" width="15.625" style="96" customWidth="1"/>
    <col min="13" max="19" width="15.625" customWidth="1"/>
    <col min="20" max="20" width="10.875" customWidth="1"/>
    <col min="21" max="21" width="15.75" customWidth="1"/>
    <col min="22" max="22" width="51" customWidth="1"/>
    <col min="23" max="23" width="15.375" customWidth="1"/>
    <col min="24" max="24" width="16.25" customWidth="1"/>
    <col min="25" max="25" width="17.875" customWidth="1"/>
    <col min="26" max="26" width="15.5" customWidth="1"/>
    <col min="27" max="27" width="10.5" customWidth="1"/>
    <col min="28" max="28" width="61.75" customWidth="1"/>
  </cols>
  <sheetData>
    <row r="1" ht="45" customHeight="1" spans="1:28">
      <c r="A1" s="97" t="str">
        <f>工程信息!C2</f>
        <v>广东电网有限责任公司</v>
      </c>
      <c r="B1" s="98"/>
      <c r="C1" s="98"/>
      <c r="D1" s="98"/>
      <c r="E1" s="98"/>
      <c r="F1" s="98"/>
      <c r="G1" s="99"/>
      <c r="H1" s="99"/>
      <c r="I1" s="99"/>
      <c r="J1" s="99"/>
      <c r="K1" s="99"/>
      <c r="L1" s="99"/>
      <c r="M1" s="99"/>
      <c r="N1" s="99"/>
      <c r="O1" s="99"/>
      <c r="P1" s="99"/>
      <c r="Q1" s="99"/>
      <c r="R1" s="99"/>
      <c r="S1" s="99"/>
      <c r="T1" s="99"/>
      <c r="U1" s="99"/>
      <c r="V1" s="99"/>
      <c r="W1" s="99"/>
      <c r="X1" s="99"/>
      <c r="Y1" s="99"/>
      <c r="Z1" s="99"/>
      <c r="AA1" s="99"/>
      <c r="AB1" s="99"/>
    </row>
    <row r="2" ht="31" customHeight="1" spans="1:28">
      <c r="A2" s="98" t="str">
        <f>工程信息!C3&amp;"招标控限价汇总表"</f>
        <v>2024-2025年广东电网有限责任公司车辆维修及保养、年检代办、车辆清洁服务项目招标控限价汇总表</v>
      </c>
      <c r="B2" s="98"/>
      <c r="C2" s="98"/>
      <c r="D2" s="98"/>
      <c r="E2" s="98"/>
      <c r="F2" s="98"/>
      <c r="G2" s="99"/>
      <c r="H2" s="99"/>
      <c r="I2" s="99"/>
      <c r="J2" s="99"/>
      <c r="K2" s="99"/>
      <c r="L2" s="99"/>
      <c r="M2" s="99"/>
      <c r="N2" s="99"/>
      <c r="O2" s="99"/>
      <c r="P2" s="99"/>
      <c r="Q2" s="99"/>
      <c r="R2" s="99"/>
      <c r="S2" s="99"/>
      <c r="T2" s="99"/>
      <c r="U2" s="99"/>
      <c r="V2" s="99"/>
      <c r="W2" s="99"/>
      <c r="X2" s="99"/>
      <c r="Y2" s="99"/>
      <c r="Z2" s="99"/>
      <c r="AA2" s="99"/>
      <c r="AB2" s="99"/>
    </row>
    <row r="3" s="93" customFormat="1" ht="26" customHeight="1" spans="1:28">
      <c r="A3" s="100" t="str">
        <f>"编号：JSECC-QR-业务-05                 版/次："&amp;TEXT(工程信息!C14,0)&amp;"                 业务编号："&amp;工程信息!C6&amp;"                 日期："&amp;TEXT(工程信息!C5,"yyyy年m月d日")&amp;"                 单位：元"</f>
        <v>编号：JSECC-QR-业务-05                 版/次：A/0                 业务编号：                 日期：2023年11月7日                 单位：元</v>
      </c>
      <c r="B3" s="100"/>
      <c r="C3" s="101"/>
      <c r="D3" s="102"/>
      <c r="E3" s="101"/>
      <c r="F3" s="103"/>
      <c r="G3" s="104"/>
      <c r="H3" s="104"/>
      <c r="I3" s="104"/>
      <c r="J3" s="104"/>
      <c r="K3" s="104"/>
      <c r="L3" s="104"/>
      <c r="M3" s="104"/>
      <c r="N3" s="104"/>
      <c r="O3" s="104"/>
      <c r="P3" s="104"/>
      <c r="Q3" s="104"/>
      <c r="R3" s="104"/>
      <c r="S3" s="104"/>
      <c r="T3" s="104"/>
      <c r="U3" s="104"/>
      <c r="V3" s="104"/>
      <c r="W3" s="104"/>
      <c r="X3" s="104"/>
      <c r="Y3" s="104"/>
      <c r="Z3" s="104"/>
      <c r="AA3" s="104"/>
      <c r="AB3" s="104"/>
    </row>
    <row r="4" ht="27" customHeight="1" spans="1:28">
      <c r="A4" s="105" t="s">
        <v>103</v>
      </c>
      <c r="B4" s="106" t="s">
        <v>125</v>
      </c>
      <c r="C4" s="105" t="s">
        <v>42</v>
      </c>
      <c r="D4" s="106" t="s">
        <v>126</v>
      </c>
      <c r="E4" s="107" t="str">
        <f>"咨询费（中标费率"&amp;TEXT(工程信息!C7,"0.00%")&amp;"）"</f>
        <v>咨询费（中标费率90.00%）</v>
      </c>
      <c r="F4" s="108" t="s">
        <v>127</v>
      </c>
      <c r="G4" s="109" t="s">
        <v>128</v>
      </c>
      <c r="H4" s="109"/>
      <c r="I4" s="109"/>
      <c r="J4" s="109"/>
      <c r="K4" s="109"/>
      <c r="L4" s="109"/>
      <c r="M4" s="109"/>
      <c r="N4" s="109"/>
      <c r="O4" s="138" t="s">
        <v>129</v>
      </c>
      <c r="P4" s="139"/>
      <c r="Q4" s="139"/>
      <c r="R4" s="139"/>
      <c r="S4" s="139"/>
      <c r="T4" s="143"/>
      <c r="U4" s="144" t="s">
        <v>130</v>
      </c>
      <c r="V4" s="145"/>
      <c r="W4" s="145"/>
      <c r="X4" s="145"/>
      <c r="Y4" s="145"/>
      <c r="Z4" s="145"/>
      <c r="AA4" s="145"/>
      <c r="AB4" s="148"/>
    </row>
    <row r="5" ht="27" customHeight="1" spans="1:28">
      <c r="A5" s="105"/>
      <c r="B5" s="106"/>
      <c r="C5" s="105"/>
      <c r="D5" s="106"/>
      <c r="E5" s="110"/>
      <c r="F5" s="108"/>
      <c r="G5" s="111" t="s">
        <v>129</v>
      </c>
      <c r="H5" s="112" t="s">
        <v>131</v>
      </c>
      <c r="I5" s="112" t="s">
        <v>132</v>
      </c>
      <c r="J5" s="112" t="s">
        <v>133</v>
      </c>
      <c r="K5" s="112" t="s">
        <v>134</v>
      </c>
      <c r="L5" s="112" t="s">
        <v>135</v>
      </c>
      <c r="M5" s="112" t="s">
        <v>136</v>
      </c>
      <c r="N5" s="112" t="s">
        <v>137</v>
      </c>
      <c r="O5" s="112" t="s">
        <v>131</v>
      </c>
      <c r="P5" s="112" t="s">
        <v>132</v>
      </c>
      <c r="Q5" s="112" t="s">
        <v>133</v>
      </c>
      <c r="R5" s="112" t="s">
        <v>134</v>
      </c>
      <c r="S5" s="112" t="s">
        <v>135</v>
      </c>
      <c r="T5" s="112" t="s">
        <v>136</v>
      </c>
      <c r="U5" s="146"/>
      <c r="V5" s="147"/>
      <c r="W5" s="147"/>
      <c r="X5" s="147"/>
      <c r="Y5" s="147"/>
      <c r="Z5" s="147"/>
      <c r="AA5" s="147"/>
      <c r="AB5" s="149"/>
    </row>
    <row r="6" ht="61" customHeight="1" spans="1:28">
      <c r="A6" s="105" t="s">
        <v>138</v>
      </c>
      <c r="B6" s="113" t="str">
        <f>工程信息!C3</f>
        <v>2024-2025年广东电网有限责任公司车辆维修及保养、年检代办、车辆清洁服务项目</v>
      </c>
      <c r="C6" s="114" t="str">
        <f>TEXT(工程信息!C11,)</f>
        <v>/</v>
      </c>
      <c r="D6" s="115">
        <f>工程信息!C12</f>
        <v>889317.4</v>
      </c>
      <c r="E6" s="116">
        <f>G6</f>
        <v>3841.85</v>
      </c>
      <c r="F6" s="117" t="s">
        <v>139</v>
      </c>
      <c r="G6" s="111">
        <f>IF(SUM(O6:U6)*工程信息!C7&lt;工程信息!C9,工程信息!C9,SUM(O6:U6)*工程信息!C7)</f>
        <v>3841.8512</v>
      </c>
      <c r="H6" s="111">
        <v>0.0048</v>
      </c>
      <c r="I6" s="111">
        <v>0.0041</v>
      </c>
      <c r="J6" s="111">
        <v>0.0038</v>
      </c>
      <c r="K6" s="111">
        <v>0.0034</v>
      </c>
      <c r="L6" s="111">
        <v>0.0029</v>
      </c>
      <c r="M6" s="111">
        <v>0.0026</v>
      </c>
      <c r="N6" s="111">
        <v>0</v>
      </c>
      <c r="O6" s="111">
        <f>IF(D6&lt;=1000000,D6*H6,1000000*H6)</f>
        <v>4268.7235</v>
      </c>
      <c r="P6" s="111">
        <f>IF(1000000&lt;D6,IF(D6&lt;=5000000,(D6-1000000)*I6,4000000*I6),0)</f>
        <v>0</v>
      </c>
      <c r="Q6" s="111">
        <f>IF(5000000&lt;D6,IF(D6&lt;=10000000,(D6-5000000)*J6,5000000*J6),0)</f>
        <v>0</v>
      </c>
      <c r="R6" s="111">
        <f>IF(10000000&lt;D6,IF(D6&lt;=50000000,(D6-10000000)*K6,40000000*K6),0)</f>
        <v>0</v>
      </c>
      <c r="S6" s="111">
        <f>IF(50000000&lt;D6,IF(D6&lt;=100000000,(D6-50000000)*L6,50000000*L6),0)</f>
        <v>0</v>
      </c>
      <c r="T6" s="111">
        <f>IF(100000000&lt;D6,(D6-100000000)*M6,0)</f>
        <v>0</v>
      </c>
      <c r="U6" s="111"/>
      <c r="V6" s="111" t="str">
        <f>IF(D6&lt;=1000000,TEXT(D6,"0.00")&amp;"×"&amp;TEXT(H6,"0.0000"),"1000000×"&amp;TEXT(H6,"0.0000"))</f>
        <v>889317.40×0.0048</v>
      </c>
      <c r="W6" s="111" t="str">
        <f>IF(1000000&lt;D6,IF(D6&lt;=5000000,"+"&amp;TEXT(D6-1000000,"0.00")&amp;"×"&amp;TEXT(I6,"0.0000")&amp;"+"&amp;TEXT(IF(D6&gt;0,D6,D6),"0.00")&amp;"×0.05","+"&amp;"4000000×"&amp;TEXT(I6,"0.0000")),"")</f>
        <v/>
      </c>
      <c r="X6" s="111" t="str">
        <f>IF(5000000&lt;D6,IF(D6&lt;=10000000,"+"&amp;TEXT(D6-5000000,"0.00")&amp;"×"&amp;TEXT(J6,"0.0000")&amp;"+"&amp;TEXT(IF(D6&gt;0,D6,D6),"0.00")&amp;"×0.05","+"&amp;"5000000×"&amp;TEXT(J6,"0.0000")),"")</f>
        <v/>
      </c>
      <c r="Y6" s="111" t="str">
        <f>IF(10000000&lt;D6,IF(D6&lt;=50000000,"+"&amp;TEXT(D6-10000000,"0.00")&amp;"×"&amp;TEXT(K6,"0.0000")&amp;"+"&amp;TEXT(IF(D6&gt;0,D6,D6),"0.00")&amp;"×0.05","+"&amp;"40000000×"&amp;TEXT(K6,"0.0000")),"")</f>
        <v/>
      </c>
      <c r="Z6" s="111" t="str">
        <f>IF(50000000&lt;D6,IF(D6&lt;=10000000,"+"&amp;TEXT(D6-50000000,"0.00")&amp;"×"&amp;TEXT(L6,"0.0000")&amp;"+"&amp;TEXT(IF(D6&gt;0,D6,D6),"0.00")&amp;"×0.05","+"&amp;"50000000×"&amp;TEXT(L6,"0.0000")),"")</f>
        <v/>
      </c>
      <c r="AA6" s="111" t="str">
        <f>IF(100000000&lt;D6,"+"&amp;TEXT(D6-100000000,"0.00")&amp;"×"&amp;TEXT(M6,"0.0000")&amp;"+"&amp;TEXT(D6,"0.00")&amp;"×0.05","")</f>
        <v/>
      </c>
      <c r="AB6" s="150" t="str">
        <f>IF(工程信息!C7=100%,TEXT(V6,)&amp;TEXT(W6,)&amp;TEXT(X6,)&amp;TEXT(Y6,)&amp;TEXT(Z6,)&amp;TEXT(AA6,),TEXT("("&amp;V6,)&amp;TEXT(W6,)&amp;TEXT(X6,)&amp;TEXT(Y6,)&amp;TEXT(Z6,)&amp;TEXT(AA6&amp;")",)&amp;"×"&amp;TEXT(工程信息!C7,"0.00%"))</f>
        <v>(889317.40×0.0048)×90.00%</v>
      </c>
    </row>
    <row r="7" ht="57" customHeight="1" spans="1:28">
      <c r="A7" s="105"/>
      <c r="B7" s="118" t="s">
        <v>140</v>
      </c>
      <c r="C7" s="118"/>
      <c r="D7" s="116">
        <f>D6</f>
        <v>889317.4</v>
      </c>
      <c r="E7" s="116">
        <f>E6</f>
        <v>3841.85</v>
      </c>
      <c r="F7" s="119"/>
      <c r="G7" s="120"/>
      <c r="H7" s="120"/>
      <c r="I7" s="120"/>
      <c r="J7" s="140" t="str">
        <f>IF(X6=FALSE,"",X6)</f>
        <v/>
      </c>
      <c r="K7" s="140" t="str">
        <f>IF(Y6=FALSE,"",Y6)</f>
        <v/>
      </c>
      <c r="L7" s="140" t="str">
        <f>IF(Z6=FALSE,"",Z6)</f>
        <v/>
      </c>
      <c r="M7" s="140" t="str">
        <f>AA6</f>
        <v/>
      </c>
      <c r="N7" s="120"/>
      <c r="O7" s="141"/>
      <c r="P7" s="120"/>
      <c r="Q7" s="120"/>
      <c r="R7" s="120"/>
      <c r="S7" s="120"/>
      <c r="T7" s="120"/>
      <c r="U7" s="120"/>
      <c r="V7" s="120"/>
      <c r="W7" s="120"/>
      <c r="X7" s="120"/>
      <c r="Y7" s="120"/>
      <c r="Z7" s="120"/>
      <c r="AA7" s="120"/>
      <c r="AB7" s="120"/>
    </row>
    <row r="8" ht="30" customHeight="1" spans="1:12">
      <c r="A8" s="121" t="s">
        <v>141</v>
      </c>
      <c r="B8" s="121"/>
      <c r="C8" s="121"/>
      <c r="D8" s="122" t="s">
        <v>142</v>
      </c>
      <c r="E8" s="122"/>
      <c r="F8" s="123"/>
      <c r="L8"/>
    </row>
    <row r="9" ht="30" customHeight="1" spans="1:12">
      <c r="A9" s="124"/>
      <c r="B9" s="125"/>
      <c r="C9" s="126"/>
      <c r="D9" s="127"/>
      <c r="E9" s="127"/>
      <c r="F9" s="128"/>
      <c r="L9"/>
    </row>
    <row r="10" ht="30" customHeight="1" spans="1:12">
      <c r="A10" s="129"/>
      <c r="B10" s="130"/>
      <c r="C10" s="131"/>
      <c r="D10" s="132" t="s">
        <v>143</v>
      </c>
      <c r="E10" s="132"/>
      <c r="F10" s="133"/>
      <c r="L10"/>
    </row>
    <row r="11" ht="30" customHeight="1" spans="1:12">
      <c r="A11" s="134"/>
      <c r="B11" s="22"/>
      <c r="C11" s="131"/>
      <c r="D11" s="135"/>
      <c r="E11" s="135"/>
      <c r="F11" s="133"/>
      <c r="L11"/>
    </row>
    <row r="12" ht="30" customHeight="1" spans="1:12">
      <c r="A12" s="136" t="s">
        <v>144</v>
      </c>
      <c r="B12" s="136"/>
      <c r="C12" s="136"/>
      <c r="D12" s="132" t="s">
        <v>145</v>
      </c>
      <c r="E12" s="132"/>
      <c r="F12" s="133"/>
      <c r="L12"/>
    </row>
    <row r="13" ht="42" customHeight="1" spans="9:12">
      <c r="I13" s="142"/>
      <c r="L13"/>
    </row>
    <row r="14" ht="42" customHeight="1" spans="9:12">
      <c r="I14" s="142"/>
      <c r="L14"/>
    </row>
    <row r="15" ht="42" customHeight="1" spans="12:12">
      <c r="L15"/>
    </row>
    <row r="16" ht="42" customHeight="1" spans="1:12">
      <c r="A16" s="137"/>
      <c r="L16"/>
    </row>
    <row r="17" ht="42" customHeight="1" spans="12:12">
      <c r="L17"/>
    </row>
    <row r="18" ht="42" customHeight="1"/>
    <row r="19" ht="42" customHeight="1"/>
    <row r="20" ht="42" customHeight="1"/>
    <row r="21" ht="42" customHeight="1"/>
    <row r="22" ht="42" customHeight="1"/>
    <row r="23" ht="42" customHeight="1"/>
    <row r="24" ht="42" customHeight="1"/>
    <row r="25" ht="42" customHeight="1"/>
    <row r="26" ht="42" customHeight="1"/>
    <row r="27" ht="42" customHeight="1"/>
    <row r="28" ht="42" customHeight="1"/>
    <row r="29" ht="42" customHeight="1"/>
    <row r="30" ht="42" customHeight="1"/>
    <row r="31" ht="42" customHeight="1"/>
    <row r="32" ht="42" customHeight="1"/>
    <row r="33" ht="42" customHeight="1"/>
    <row r="34" ht="42" customHeight="1"/>
    <row r="35" ht="42" customHeight="1"/>
    <row r="36" ht="42" customHeight="1"/>
  </sheetData>
  <mergeCells count="11">
    <mergeCell ref="A1:F1"/>
    <mergeCell ref="A2:F2"/>
    <mergeCell ref="G4:N4"/>
    <mergeCell ref="O4:T4"/>
    <mergeCell ref="A4:A5"/>
    <mergeCell ref="B4:B5"/>
    <mergeCell ref="C4:C5"/>
    <mergeCell ref="D4:D5"/>
    <mergeCell ref="E4:E5"/>
    <mergeCell ref="F4:F5"/>
    <mergeCell ref="U4:AB5"/>
  </mergeCells>
  <printOptions horizontalCentered="1"/>
  <pageMargins left="0.25" right="0.25" top="0.75" bottom="0.75" header="0.297916666666667" footer="0.297916666666667"/>
  <pageSetup paperSize="9" pageOrder="overThenDown" orientation="landscape" horizontalDpi="600" verticalDpi="600"/>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N114"/>
  <sheetViews>
    <sheetView view="pageBreakPreview" zoomScaleNormal="90" topLeftCell="A5" workbookViewId="0">
      <selection activeCell="P13" sqref="P13"/>
    </sheetView>
  </sheetViews>
  <sheetFormatPr defaultColWidth="9" defaultRowHeight="14.25"/>
  <cols>
    <col min="1" max="9" width="8.625" style="46" customWidth="1"/>
    <col min="10" max="12" width="9" style="46"/>
    <col min="13" max="14" width="9" style="46" hidden="1" customWidth="1"/>
    <col min="15" max="16384" width="9" style="46"/>
  </cols>
  <sheetData>
    <row r="1" ht="57" customHeight="1"/>
    <row r="2" s="81" customFormat="1" ht="24.95" customHeight="1" spans="1:9">
      <c r="A2" s="68" t="str">
        <f>工程信息!C2</f>
        <v>广东电网有限责任公司</v>
      </c>
      <c r="B2" s="69"/>
      <c r="C2" s="69"/>
      <c r="D2" s="69"/>
      <c r="E2" s="69"/>
      <c r="F2" s="69"/>
      <c r="G2" s="69"/>
      <c r="H2" s="69"/>
      <c r="I2" s="69"/>
    </row>
    <row r="3" s="81" customFormat="1" ht="24.95" customHeight="1" spans="1:9">
      <c r="A3" s="82" t="str">
        <f>工程信息!C3</f>
        <v>2024-2025年广东电网有限责任公司车辆维修及保养、年检代办、车辆清洁服务项目</v>
      </c>
      <c r="B3" s="82"/>
      <c r="C3" s="82"/>
      <c r="D3" s="82"/>
      <c r="E3" s="82"/>
      <c r="F3" s="82"/>
      <c r="G3" s="82"/>
      <c r="H3" s="82"/>
      <c r="I3" s="82"/>
    </row>
    <row r="4" customHeight="1" spans="1:9">
      <c r="A4" s="82"/>
      <c r="B4" s="82"/>
      <c r="C4" s="82"/>
      <c r="D4" s="82"/>
      <c r="E4" s="82"/>
      <c r="F4" s="82"/>
      <c r="G4" s="82"/>
      <c r="H4" s="82"/>
      <c r="I4" s="82"/>
    </row>
    <row r="5" customHeight="1" spans="1:9">
      <c r="A5" s="83" t="str">
        <f>"委托方合同编号："&amp;TEXT(工程信息!C10,)</f>
        <v>委托方合同编号：</v>
      </c>
      <c r="B5" s="84"/>
      <c r="C5" s="84"/>
      <c r="D5" s="84"/>
      <c r="E5" s="84"/>
      <c r="F5" s="84"/>
      <c r="G5" s="84"/>
      <c r="H5" s="84"/>
      <c r="I5" s="84"/>
    </row>
    <row r="6" customHeight="1" spans="1:9">
      <c r="A6" s="83" t="str">
        <f>"工程编号："&amp;TEXT(工程信息!C11,)</f>
        <v>工程编号：/</v>
      </c>
      <c r="B6" s="84"/>
      <c r="C6" s="84"/>
      <c r="D6" s="84"/>
      <c r="E6" s="84"/>
      <c r="F6" s="84"/>
      <c r="G6" s="84"/>
      <c r="H6" s="84"/>
      <c r="I6" s="84"/>
    </row>
    <row r="7" customHeight="1" spans="1:9">
      <c r="A7" s="85" t="str">
        <f>"业务编号："&amp;TEXT(工程信息!C6,)</f>
        <v>业务编号：</v>
      </c>
      <c r="B7" s="85"/>
      <c r="C7" s="85"/>
      <c r="D7" s="85"/>
      <c r="E7" s="85"/>
      <c r="F7" s="85"/>
      <c r="G7" s="85"/>
      <c r="H7" s="85"/>
      <c r="I7" s="85"/>
    </row>
    <row r="8" customHeight="1"/>
    <row r="9" customFormat="1" ht="54" customHeight="1" spans="1:14">
      <c r="A9" s="72" t="s">
        <v>146</v>
      </c>
      <c r="B9" s="72"/>
      <c r="C9" s="72"/>
      <c r="D9" s="72"/>
      <c r="E9" s="72"/>
      <c r="F9" s="72"/>
      <c r="G9" s="72"/>
      <c r="H9" s="72"/>
      <c r="I9" s="72"/>
      <c r="M9" s="80"/>
      <c r="N9" s="46"/>
    </row>
    <row r="10" customFormat="1" ht="7" customHeight="1" spans="1:9">
      <c r="A10" s="73"/>
      <c r="B10" s="73"/>
      <c r="C10" s="73"/>
      <c r="D10" s="73"/>
      <c r="E10" s="73"/>
      <c r="F10" s="73"/>
      <c r="G10" s="73"/>
      <c r="H10" s="73"/>
      <c r="I10" s="73"/>
    </row>
    <row r="11" customFormat="1" ht="7" customHeight="1"/>
    <row r="12" customFormat="1" ht="18" customHeight="1" spans="5:5">
      <c r="E12" s="74" t="s">
        <v>147</v>
      </c>
    </row>
    <row r="13" customFormat="1" ht="6" customHeight="1"/>
    <row r="14" customHeight="1" spans="1:9">
      <c r="A14" s="85" t="str">
        <f>"版/次："&amp;TEXT(工程信息!C15,0)</f>
        <v>版/次：A/0</v>
      </c>
      <c r="B14" s="85"/>
      <c r="C14" s="85"/>
      <c r="D14" s="85"/>
      <c r="E14" s="85"/>
      <c r="F14" s="85"/>
      <c r="G14" s="85"/>
      <c r="H14" s="85"/>
      <c r="I14" s="85"/>
    </row>
    <row r="15" customHeight="1"/>
    <row r="16" customHeight="1"/>
    <row r="17" customHeight="1"/>
    <row r="18" customHeight="1"/>
    <row r="19" customHeight="1"/>
    <row r="20" customHeight="1"/>
    <row r="21" customHeight="1" spans="2:9">
      <c r="B21" s="86"/>
      <c r="C21" s="87"/>
      <c r="D21" s="87"/>
      <c r="E21" s="87"/>
      <c r="F21" s="87"/>
      <c r="G21" s="87"/>
      <c r="H21" s="87"/>
      <c r="I21" s="88"/>
    </row>
    <row r="22" customHeight="1" spans="2:9">
      <c r="B22" s="86"/>
      <c r="C22" s="88"/>
      <c r="D22" s="88"/>
      <c r="E22" s="88"/>
      <c r="F22" s="88"/>
      <c r="G22" s="88"/>
      <c r="H22" s="88"/>
      <c r="I22" s="88"/>
    </row>
    <row r="23" customHeight="1" spans="2:2">
      <c r="B23" s="86"/>
    </row>
    <row r="24" customHeight="1" spans="2:2">
      <c r="B24" s="86"/>
    </row>
    <row r="25" customHeight="1"/>
    <row r="26" customHeight="1"/>
    <row r="27" customHeight="1"/>
    <row r="28" customHeight="1"/>
    <row r="29" customHeight="1"/>
    <row r="30" customHeight="1"/>
    <row r="31" customHeight="1"/>
    <row r="32" customHeight="1"/>
    <row r="33" customHeight="1"/>
    <row r="34" customHeight="1"/>
    <row r="35" customHeight="1" spans="1:9">
      <c r="A35" s="89"/>
      <c r="B35" s="89"/>
      <c r="C35" s="89"/>
      <c r="D35" s="89"/>
      <c r="E35" s="89"/>
      <c r="F35" s="89"/>
      <c r="G35" s="89"/>
      <c r="H35" s="89"/>
      <c r="I35" s="89"/>
    </row>
    <row r="36" customHeight="1" spans="1:9">
      <c r="A36" s="90"/>
      <c r="B36" s="91"/>
      <c r="C36" s="91"/>
      <c r="D36" s="91"/>
      <c r="E36" s="91"/>
      <c r="F36" s="91"/>
      <c r="G36" s="91"/>
      <c r="H36" s="91"/>
      <c r="I36" s="90"/>
    </row>
    <row r="37" customHeight="1" spans="1:9">
      <c r="A37" s="92"/>
      <c r="B37" s="92"/>
      <c r="C37" s="92"/>
      <c r="D37" s="92"/>
      <c r="E37" s="92"/>
      <c r="F37" s="92"/>
      <c r="G37" s="92"/>
      <c r="H37" s="92"/>
      <c r="I37" s="92"/>
    </row>
    <row r="38" customHeight="1" spans="1:9">
      <c r="A38" s="92"/>
      <c r="B38" s="92"/>
      <c r="C38" s="92"/>
      <c r="D38" s="92"/>
      <c r="E38" s="92"/>
      <c r="F38" s="92"/>
      <c r="G38" s="92"/>
      <c r="H38" s="92"/>
      <c r="I38" s="92"/>
    </row>
    <row r="39" customHeight="1" spans="1:13">
      <c r="A39" s="66"/>
      <c r="B39" s="66"/>
      <c r="C39" s="66"/>
      <c r="I39" s="66"/>
      <c r="K39" s="66"/>
      <c r="L39" s="66"/>
      <c r="M39" s="66"/>
    </row>
    <row r="40" customHeight="1"/>
    <row r="41" customHeight="1"/>
    <row r="42" customHeight="1"/>
    <row r="43" customHeight="1"/>
    <row r="44" customHeight="1"/>
    <row r="45" customHeight="1"/>
    <row r="46" customHeight="1"/>
    <row r="47" customHeight="1"/>
    <row r="48" customHeight="1"/>
    <row r="49" customHeight="1"/>
    <row r="50" customHeight="1"/>
    <row r="51" customHeight="1"/>
    <row r="52" customHeight="1"/>
    <row r="53" customHeight="1"/>
    <row r="54" customHeight="1"/>
    <row r="55" customHeight="1"/>
    <row r="56" customHeight="1"/>
    <row r="57" customHeight="1"/>
    <row r="58" customHeight="1"/>
    <row r="59" customHeight="1"/>
    <row r="60" customHeight="1"/>
    <row r="61" customHeight="1"/>
    <row r="62" customHeight="1"/>
    <row r="63" customHeight="1"/>
    <row r="64" customHeight="1"/>
    <row r="65" customHeight="1"/>
    <row r="66" customHeight="1"/>
    <row r="67" customHeight="1"/>
    <row r="68" customHeight="1"/>
    <row r="69" customHeight="1"/>
    <row r="70" customHeight="1"/>
    <row r="71" customHeight="1"/>
    <row r="72" customHeight="1"/>
    <row r="73" customHeight="1"/>
    <row r="74" customHeight="1"/>
    <row r="75" customHeight="1"/>
    <row r="76" customHeight="1"/>
    <row r="77" customHeight="1"/>
    <row r="78" customHeight="1"/>
    <row r="79" customHeight="1"/>
    <row r="80" customHeight="1"/>
    <row r="81" customHeight="1"/>
    <row r="82" customHeight="1"/>
    <row r="83" customHeight="1"/>
    <row r="84" customHeight="1"/>
    <row r="85" customHeight="1"/>
    <row r="86" customHeight="1"/>
    <row r="87" customHeight="1"/>
    <row r="88" customHeight="1"/>
    <row r="89" customHeight="1"/>
    <row r="90" customHeight="1"/>
    <row r="91" customHeight="1"/>
    <row r="92" customHeight="1"/>
    <row r="93" customHeight="1"/>
    <row r="94" customHeight="1"/>
    <row r="95" customHeight="1"/>
    <row r="96" customHeight="1"/>
    <row r="97" customHeight="1"/>
    <row r="98" customHeight="1"/>
    <row r="99" customHeight="1"/>
    <row r="100" customHeight="1"/>
    <row r="101" customHeight="1"/>
    <row r="102" customHeight="1"/>
    <row r="103" customHeight="1"/>
    <row r="104" customHeight="1"/>
    <row r="105" customHeight="1"/>
    <row r="106" customHeight="1"/>
    <row r="107" customHeight="1"/>
    <row r="108" customHeight="1"/>
    <row r="109" customHeight="1"/>
    <row r="110" customHeight="1"/>
    <row r="111" customHeight="1"/>
    <row r="112" customHeight="1"/>
    <row r="113" customHeight="1"/>
    <row r="114" customHeight="1"/>
  </sheetData>
  <mergeCells count="15">
    <mergeCell ref="A2:I2"/>
    <mergeCell ref="A5:I5"/>
    <mergeCell ref="A6:I6"/>
    <mergeCell ref="A7:I7"/>
    <mergeCell ref="A9:I9"/>
    <mergeCell ref="A10:I10"/>
    <mergeCell ref="A14:I14"/>
    <mergeCell ref="C21:H21"/>
    <mergeCell ref="C23:H23"/>
    <mergeCell ref="C24:H24"/>
    <mergeCell ref="A35:I35"/>
    <mergeCell ref="B36:H36"/>
    <mergeCell ref="A37:I37"/>
    <mergeCell ref="A38:I38"/>
    <mergeCell ref="A3:I4"/>
  </mergeCells>
  <printOptions horizontalCentered="1"/>
  <pageMargins left="0.75" right="0.75" top="0.979166666666667" bottom="0.979166666666667" header="0" footer="0"/>
  <pageSetup paperSize="9" orientation="portrait" horizontalDpi="180" verticalDpi="180"/>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N38"/>
  <sheetViews>
    <sheetView zoomScale="70" zoomScaleNormal="70" workbookViewId="0">
      <selection activeCell="A7" sqref="A7:I7"/>
    </sheetView>
  </sheetViews>
  <sheetFormatPr defaultColWidth="9" defaultRowHeight="14.25"/>
  <cols>
    <col min="1" max="9" width="8.625" style="46" customWidth="1"/>
    <col min="10" max="16384" width="9" style="46"/>
  </cols>
  <sheetData>
    <row r="1" ht="57" customHeight="1"/>
    <row r="2" ht="24.95" customHeight="1" spans="1:9">
      <c r="A2" s="68" t="str">
        <f>审核报告P1!A2</f>
        <v>广东电网有限责任公司</v>
      </c>
      <c r="B2" s="69"/>
      <c r="C2" s="69"/>
      <c r="D2" s="69"/>
      <c r="E2" s="69"/>
      <c r="F2" s="69"/>
      <c r="G2" s="69"/>
      <c r="H2" s="69"/>
      <c r="I2" s="69"/>
    </row>
    <row r="3" ht="24.95" customHeight="1" spans="1:9">
      <c r="A3" s="70" t="str">
        <f>审核报告P1!A3</f>
        <v>2024-2025年广东电网有限责任公司车辆维修及保养、年检代办、车辆清洁服务项目</v>
      </c>
      <c r="B3" s="70"/>
      <c r="C3" s="70"/>
      <c r="D3" s="70"/>
      <c r="E3" s="70"/>
      <c r="F3" s="70"/>
      <c r="G3" s="70"/>
      <c r="H3" s="70"/>
      <c r="I3" s="70"/>
    </row>
    <row r="4" customHeight="1" spans="1:9">
      <c r="A4" s="70"/>
      <c r="B4" s="70"/>
      <c r="C4" s="70"/>
      <c r="D4" s="70"/>
      <c r="E4" s="70"/>
      <c r="F4" s="70"/>
      <c r="G4" s="70"/>
      <c r="H4" s="70"/>
      <c r="I4" s="70"/>
    </row>
    <row r="5" customHeight="1" spans="1:9">
      <c r="A5" s="71"/>
      <c r="B5" s="71"/>
      <c r="C5" s="71"/>
      <c r="D5" s="71"/>
      <c r="E5" s="71"/>
      <c r="F5" s="71"/>
      <c r="G5" s="71"/>
      <c r="H5" s="71"/>
      <c r="I5" s="71"/>
    </row>
    <row r="6" customFormat="1" ht="54" customHeight="1" spans="1:14">
      <c r="A6" s="72" t="str">
        <f>审核报告P1!A9</f>
        <v>招 标 控 制 价 报 告</v>
      </c>
      <c r="B6" s="72"/>
      <c r="C6" s="72"/>
      <c r="D6" s="72"/>
      <c r="E6" s="72"/>
      <c r="F6" s="72"/>
      <c r="G6" s="72"/>
      <c r="H6" s="72"/>
      <c r="I6" s="72"/>
      <c r="M6" s="80"/>
      <c r="N6" s="46"/>
    </row>
    <row r="7" customFormat="1" ht="7" customHeight="1" spans="1:9">
      <c r="A7" s="73"/>
      <c r="B7" s="73"/>
      <c r="C7" s="73"/>
      <c r="D7" s="73"/>
      <c r="E7" s="73"/>
      <c r="F7" s="73"/>
      <c r="G7" s="73"/>
      <c r="H7" s="73"/>
      <c r="I7" s="73"/>
    </row>
    <row r="8" customFormat="1" ht="7" customHeight="1"/>
    <row r="9" customFormat="1" ht="18" customHeight="1" spans="5:5">
      <c r="E9" s="74"/>
    </row>
    <row r="10" customFormat="1" ht="6" customHeight="1"/>
    <row r="11" customFormat="1" ht="17" customHeight="1"/>
    <row r="12" customFormat="1" ht="17" customHeight="1"/>
    <row r="13" customFormat="1" ht="17" customHeight="1"/>
    <row r="14" customFormat="1" ht="17" customHeight="1"/>
    <row r="15" customHeight="1"/>
    <row r="16" customHeight="1" spans="3:3">
      <c r="C16" s="75"/>
    </row>
    <row r="17" ht="28.5" customHeight="1" spans="3:3">
      <c r="C17" s="76" t="s">
        <v>148</v>
      </c>
    </row>
    <row r="18" customHeight="1" spans="3:3">
      <c r="C18" s="76"/>
    </row>
    <row r="19" customHeight="1" spans="3:3">
      <c r="C19" s="76"/>
    </row>
    <row r="20" customHeight="1" spans="3:3">
      <c r="C20" s="76"/>
    </row>
    <row r="21" ht="28.5" customHeight="1" spans="3:3">
      <c r="C21" s="76" t="s">
        <v>149</v>
      </c>
    </row>
    <row r="22" customHeight="1" spans="3:3">
      <c r="C22" s="76"/>
    </row>
    <row r="23" customHeight="1" spans="3:4">
      <c r="C23" s="76"/>
      <c r="D23" s="77"/>
    </row>
    <row r="24" customHeight="1" spans="3:3">
      <c r="C24" s="76"/>
    </row>
    <row r="25" ht="28.5" customHeight="1" spans="3:3">
      <c r="C25" s="76" t="s">
        <v>150</v>
      </c>
    </row>
    <row r="26" customHeight="1" spans="3:3">
      <c r="C26" s="76"/>
    </row>
    <row r="27" customHeight="1" spans="3:3">
      <c r="C27" s="76"/>
    </row>
    <row r="28" customHeight="1" spans="3:3">
      <c r="C28" s="76"/>
    </row>
    <row r="29" ht="28.5" customHeight="1" spans="3:3">
      <c r="C29" s="76" t="s">
        <v>151</v>
      </c>
    </row>
    <row r="30" customHeight="1" spans="3:3">
      <c r="C30" s="78"/>
    </row>
    <row r="31" customHeight="1" spans="3:3">
      <c r="C31" s="79"/>
    </row>
    <row r="32" customHeight="1" spans="3:3">
      <c r="C32" s="79"/>
    </row>
    <row r="34" ht="28.5" customHeight="1" spans="1:9">
      <c r="A34" s="69" t="s">
        <v>152</v>
      </c>
      <c r="B34" s="69"/>
      <c r="C34" s="69"/>
      <c r="D34" s="69"/>
      <c r="E34" s="69"/>
      <c r="F34" s="69"/>
      <c r="G34" s="69"/>
      <c r="H34" s="69"/>
      <c r="I34" s="69"/>
    </row>
    <row r="35" ht="28.5" customHeight="1" spans="1:9">
      <c r="A35" s="69"/>
      <c r="B35" s="69"/>
      <c r="C35" s="69"/>
      <c r="D35" s="69"/>
      <c r="E35" s="69"/>
      <c r="F35" s="69"/>
      <c r="G35" s="69"/>
      <c r="H35" s="69"/>
      <c r="I35" s="69"/>
    </row>
    <row r="36" customHeight="1"/>
    <row r="37" customHeight="1"/>
    <row r="38" customHeight="1"/>
  </sheetData>
  <mergeCells count="7">
    <mergeCell ref="A2:I2"/>
    <mergeCell ref="A5:I5"/>
    <mergeCell ref="A6:I6"/>
    <mergeCell ref="A7:I7"/>
    <mergeCell ref="A34:I34"/>
    <mergeCell ref="A35:I35"/>
    <mergeCell ref="A3:I4"/>
  </mergeCells>
  <printOptions horizontalCentered="1"/>
  <pageMargins left="0.75" right="0.75" top="0.979166666666667" bottom="0.979166666666667" header="0" footer="0"/>
  <pageSetup paperSize="9" orientation="portrait" horizontalDpi="180" verticalDpi="180"/>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dimension ref="A1:I34"/>
  <sheetViews>
    <sheetView showZeros="0" view="pageBreakPreview" zoomScaleNormal="85" topLeftCell="A8" workbookViewId="0">
      <selection activeCell="L28" sqref="L28"/>
    </sheetView>
  </sheetViews>
  <sheetFormatPr defaultColWidth="9" defaultRowHeight="14.25"/>
  <cols>
    <col min="1" max="2" width="10.625" style="46" customWidth="1"/>
    <col min="3" max="9" width="8.625" style="46" customWidth="1"/>
    <col min="10" max="16384" width="9" style="46"/>
  </cols>
  <sheetData>
    <row r="1" ht="24.95" customHeight="1" spans="1:9">
      <c r="A1" s="47" t="s">
        <v>153</v>
      </c>
      <c r="B1" s="47"/>
      <c r="C1" s="47"/>
      <c r="D1" s="47"/>
      <c r="E1" s="47"/>
      <c r="F1" s="47"/>
      <c r="G1" s="47"/>
      <c r="H1" s="47"/>
      <c r="I1" s="47"/>
    </row>
    <row r="2" ht="24.95" customHeight="1" spans="1:9">
      <c r="A2" s="47"/>
      <c r="B2" s="47"/>
      <c r="C2" s="47"/>
      <c r="D2" s="47"/>
      <c r="E2" s="47"/>
      <c r="F2" s="47"/>
      <c r="G2" s="47"/>
      <c r="H2" s="47"/>
      <c r="I2" s="47"/>
    </row>
    <row r="3" ht="24.95" customHeight="1" spans="1:9">
      <c r="A3" s="47"/>
      <c r="B3" s="47"/>
      <c r="C3" s="47"/>
      <c r="D3" s="47"/>
      <c r="E3" s="47"/>
      <c r="F3" s="47"/>
      <c r="G3" s="47"/>
      <c r="H3" s="47"/>
      <c r="I3" s="47"/>
    </row>
    <row r="4" ht="40" customHeight="1" spans="1:9">
      <c r="A4" s="48"/>
      <c r="B4" s="48"/>
      <c r="C4" s="48"/>
      <c r="D4" s="48"/>
      <c r="E4" s="48"/>
      <c r="F4" s="48"/>
      <c r="G4" s="48"/>
      <c r="H4" s="48"/>
      <c r="I4" s="48"/>
    </row>
    <row r="5" s="45" customFormat="1" ht="39.95" customHeight="1" spans="1:9">
      <c r="A5" s="49" t="str">
        <f>TEXT(工程信息!E5,0)&amp;"："</f>
        <v>广东电网有限责任公司：</v>
      </c>
      <c r="B5" s="50"/>
      <c r="C5" s="50"/>
      <c r="D5" s="50"/>
      <c r="E5" s="50"/>
      <c r="F5" s="50"/>
      <c r="G5" s="50"/>
      <c r="H5" s="50"/>
      <c r="I5" s="50"/>
    </row>
    <row r="6" ht="154" customHeight="1" spans="1:9">
      <c r="A6" s="51" t="str">
        <f>"　　受贵局委托，广州竣盛工程造价咨询有限公司对"&amp;TEXT(工程信息!C2,)&amp;TEXT(工程信息!C3,)&amp;"工程的工程招标控制价进行编制，本次编制是在项目建设单位提供的相关资料基础上进行的，项目建设单位对所提供资料的完整性、真实性、合法性、有效性负责。广州竣盛工程造价咨询有限公司依据国家现行的法律、法规、规章、规范性文件及行业规定和相应的标准、规范、技术文件要求，对工程量计算与计价、相关费用的确定、编制意见的准确性、正确性和公正性负责。现将工程编制结果报告如下："</f>
        <v>　　受贵局委托，广州竣盛工程造价咨询有限公司对广东电网有限责任公司2024-2025年广东电网有限责任公司车辆维修及保养、年检代办、车辆清洁服务项目工程的工程招标控制价进行编制，本次编制是在项目建设单位提供的相关资料基础上进行的，项目建设单位对所提供资料的完整性、真实性、合法性、有效性负责。广州竣盛工程造价咨询有限公司依据国家现行的法律、法规、规章、规范性文件及行业规定和相应的标准、规范、技术文件要求，对工程量计算与计价、相关费用的确定、编制意见的准确性、正确性和公正性负责。现将工程编制结果报告如下：</v>
      </c>
      <c r="B6" s="51"/>
      <c r="C6" s="51"/>
      <c r="D6" s="51"/>
      <c r="E6" s="51"/>
      <c r="F6" s="51"/>
      <c r="G6" s="51"/>
      <c r="H6" s="51"/>
      <c r="I6" s="51"/>
    </row>
    <row r="7" s="45" customFormat="1" ht="39.95" customHeight="1" spans="1:9">
      <c r="A7" s="52" t="s">
        <v>154</v>
      </c>
      <c r="B7" s="52"/>
      <c r="C7" s="52"/>
      <c r="D7" s="52"/>
      <c r="E7" s="52"/>
      <c r="F7" s="52"/>
      <c r="G7" s="52"/>
      <c r="H7" s="52"/>
      <c r="I7" s="52"/>
    </row>
    <row r="8" s="45" customFormat="1" ht="30" customHeight="1" spans="1:9">
      <c r="A8" s="53" t="s">
        <v>155</v>
      </c>
      <c r="B8" s="53"/>
      <c r="C8" s="53"/>
      <c r="D8" s="53"/>
      <c r="E8" s="53"/>
      <c r="F8" s="53"/>
      <c r="G8" s="53"/>
      <c r="H8" s="53"/>
      <c r="I8" s="53"/>
    </row>
    <row r="9" ht="62" customHeight="1" spans="1:9">
      <c r="A9" s="54" t="str">
        <f>"　　"&amp;TEXT(工程信息!C2,)&amp;TEXT(工程信息!C3,)&amp;"的工作内容是"&amp;TEXT(工程信息!E1,)&amp;"。"</f>
        <v>　　广东电网有限责任公司2024-2025年广东电网有限责任公司车辆维修及保养、年检代办、车辆清洁服务项目的工作内容是对广东电网有限责任公司下属机关和各地市局单位的车辆维修及保养，年检、车辆清洁等项目进行招标控制价编制。</v>
      </c>
      <c r="B9" s="55"/>
      <c r="C9" s="55"/>
      <c r="D9" s="55"/>
      <c r="E9" s="55"/>
      <c r="F9" s="55"/>
      <c r="G9" s="55"/>
      <c r="H9" s="55"/>
      <c r="I9" s="55"/>
    </row>
    <row r="10" ht="39.95" customHeight="1" spans="1:9">
      <c r="A10" s="49" t="s">
        <v>156</v>
      </c>
      <c r="B10" s="56"/>
      <c r="C10" s="56"/>
      <c r="D10" s="56"/>
      <c r="E10" s="56"/>
      <c r="F10" s="56"/>
      <c r="G10" s="56"/>
      <c r="H10" s="56"/>
      <c r="I10" s="56"/>
    </row>
    <row r="11" customFormat="1" ht="41" customHeight="1" spans="1:9">
      <c r="A11" s="57" t="s">
        <v>157</v>
      </c>
      <c r="B11" s="57"/>
      <c r="C11" s="57"/>
      <c r="D11" s="57"/>
      <c r="E11" s="57"/>
      <c r="F11" s="57"/>
      <c r="G11" s="57"/>
      <c r="H11" s="57"/>
      <c r="I11" s="57"/>
    </row>
    <row r="12" s="45" customFormat="1" ht="39.95" customHeight="1" spans="1:9">
      <c r="A12" s="49" t="s">
        <v>158</v>
      </c>
      <c r="B12" s="50"/>
      <c r="C12" s="50"/>
      <c r="D12" s="50"/>
      <c r="E12" s="50"/>
      <c r="F12" s="50"/>
      <c r="G12" s="50"/>
      <c r="H12" s="50"/>
      <c r="I12" s="50"/>
    </row>
    <row r="13" s="45" customFormat="1" ht="30" customHeight="1" spans="1:9">
      <c r="A13" s="58" t="s">
        <v>159</v>
      </c>
      <c r="B13" s="59"/>
      <c r="C13" s="59"/>
      <c r="D13" s="59"/>
      <c r="E13" s="59"/>
      <c r="F13" s="59"/>
      <c r="G13" s="59"/>
      <c r="H13" s="59"/>
      <c r="I13" s="59"/>
    </row>
    <row r="14" s="45" customFormat="1" ht="39.95" customHeight="1" spans="1:9">
      <c r="A14" s="57" t="s">
        <v>160</v>
      </c>
      <c r="B14" s="57"/>
      <c r="C14" s="57"/>
      <c r="D14" s="57"/>
      <c r="E14" s="57"/>
      <c r="F14" s="57"/>
      <c r="G14" s="57"/>
      <c r="H14" s="57"/>
      <c r="I14" s="57"/>
    </row>
    <row r="15" ht="9.95" customHeight="1" spans="1:9">
      <c r="A15" s="57"/>
      <c r="B15" s="57"/>
      <c r="C15" s="57"/>
      <c r="D15" s="57"/>
      <c r="E15" s="57"/>
      <c r="F15" s="57"/>
      <c r="G15" s="57"/>
      <c r="H15" s="57"/>
      <c r="I15" s="57"/>
    </row>
    <row r="16" customFormat="1" ht="21" customHeight="1" spans="1:9">
      <c r="A16" s="57" t="s">
        <v>161</v>
      </c>
      <c r="B16" s="57"/>
      <c r="C16" s="57"/>
      <c r="D16" s="57"/>
      <c r="E16" s="57"/>
      <c r="F16" s="57"/>
      <c r="G16" s="57"/>
      <c r="H16" s="57"/>
      <c r="I16" s="57"/>
    </row>
    <row r="17" customFormat="1" ht="9.95" customHeight="1" spans="1:9">
      <c r="A17" s="57"/>
      <c r="B17" s="57"/>
      <c r="C17" s="57"/>
      <c r="D17" s="57"/>
      <c r="E17" s="57"/>
      <c r="F17" s="57"/>
      <c r="G17" s="57"/>
      <c r="H17" s="57"/>
      <c r="I17" s="57"/>
    </row>
    <row r="18" s="45" customFormat="1" ht="20.1" customHeight="1" spans="1:9">
      <c r="A18" s="57" t="s">
        <v>162</v>
      </c>
      <c r="B18" s="57"/>
      <c r="C18" s="57"/>
      <c r="D18" s="57"/>
      <c r="E18" s="57"/>
      <c r="F18" s="57"/>
      <c r="G18" s="57"/>
      <c r="H18" s="57"/>
      <c r="I18" s="57"/>
    </row>
    <row r="19" s="45" customFormat="1" ht="30" customHeight="1" spans="1:9">
      <c r="A19" s="58" t="s">
        <v>163</v>
      </c>
      <c r="B19" s="59"/>
      <c r="C19" s="59"/>
      <c r="D19" s="59"/>
      <c r="E19" s="59"/>
      <c r="F19" s="59"/>
      <c r="G19" s="59"/>
      <c r="H19" s="59"/>
      <c r="I19" s="59"/>
    </row>
    <row r="20" s="45" customFormat="1" ht="39.95" customHeight="1" spans="1:9">
      <c r="A20" s="60" t="s">
        <v>164</v>
      </c>
      <c r="B20" s="60"/>
      <c r="C20" s="60"/>
      <c r="D20" s="60"/>
      <c r="E20" s="60"/>
      <c r="F20" s="60"/>
      <c r="G20" s="60"/>
      <c r="H20" s="60"/>
      <c r="I20" s="60"/>
    </row>
    <row r="21" ht="20.1" customHeight="1" spans="1:9">
      <c r="A21" s="60" t="s">
        <v>165</v>
      </c>
      <c r="B21" s="60"/>
      <c r="C21" s="60"/>
      <c r="D21" s="60"/>
      <c r="E21" s="60"/>
      <c r="F21" s="60"/>
      <c r="G21" s="60"/>
      <c r="H21" s="60"/>
      <c r="I21" s="60"/>
    </row>
    <row r="22" ht="9.95" customHeight="1" spans="1:9">
      <c r="A22" s="60"/>
      <c r="B22" s="60"/>
      <c r="C22" s="60"/>
      <c r="D22" s="60"/>
      <c r="E22" s="60"/>
      <c r="F22" s="60"/>
      <c r="G22" s="60"/>
      <c r="H22" s="60"/>
      <c r="I22" s="60"/>
    </row>
    <row r="23" ht="39.95" customHeight="1" spans="1:9">
      <c r="A23" s="60" t="s">
        <v>166</v>
      </c>
      <c r="B23" s="60"/>
      <c r="C23" s="60"/>
      <c r="D23" s="60"/>
      <c r="E23" s="60"/>
      <c r="F23" s="60"/>
      <c r="G23" s="60"/>
      <c r="H23" s="60"/>
      <c r="I23" s="60"/>
    </row>
    <row r="24" ht="9.95" customHeight="1" spans="1:9">
      <c r="A24" s="60"/>
      <c r="B24" s="60"/>
      <c r="C24" s="60"/>
      <c r="D24" s="60"/>
      <c r="E24" s="60"/>
      <c r="F24" s="60"/>
      <c r="G24" s="60"/>
      <c r="H24" s="60"/>
      <c r="I24" s="60"/>
    </row>
    <row r="25" ht="25" customHeight="1" spans="1:9">
      <c r="A25" s="55" t="s">
        <v>167</v>
      </c>
      <c r="B25" s="55"/>
      <c r="C25" s="55"/>
      <c r="D25" s="55"/>
      <c r="E25" s="55"/>
      <c r="F25" s="55"/>
      <c r="G25" s="55"/>
      <c r="H25" s="55"/>
      <c r="I25" s="55"/>
    </row>
    <row r="26" ht="9.95" customHeight="1" spans="1:9">
      <c r="A26" s="60"/>
      <c r="B26" s="60"/>
      <c r="C26" s="60"/>
      <c r="D26" s="60"/>
      <c r="E26" s="60"/>
      <c r="F26" s="60"/>
      <c r="G26" s="60"/>
      <c r="H26" s="60"/>
      <c r="I26" s="60"/>
    </row>
    <row r="27" s="45" customFormat="1" ht="39.95" customHeight="1" spans="1:9">
      <c r="A27" s="49" t="s">
        <v>168</v>
      </c>
      <c r="B27" s="50"/>
      <c r="C27" s="50"/>
      <c r="D27" s="50"/>
      <c r="E27" s="50"/>
      <c r="F27" s="50"/>
      <c r="G27" s="50"/>
      <c r="H27" s="50"/>
      <c r="I27" s="50"/>
    </row>
    <row r="28" ht="39.95" customHeight="1" spans="1:9">
      <c r="A28" s="60" t="str">
        <f>"　　 本招标控制价编制车辆维修及保养，年检代办服务、车辆清洁单价等控制价，其单价不含税。"</f>
        <v>　　 本招标控制价编制车辆维修及保养，年检代办服务、车辆清洁单价等控制价，其单价不含税。</v>
      </c>
      <c r="B28" s="60"/>
      <c r="C28" s="60"/>
      <c r="D28" s="60"/>
      <c r="E28" s="60"/>
      <c r="F28" s="60"/>
      <c r="G28" s="60"/>
      <c r="H28" s="60"/>
      <c r="I28" s="60"/>
    </row>
    <row r="29" ht="24.95" customHeight="1" spans="1:9">
      <c r="A29" s="61"/>
      <c r="B29" s="61"/>
      <c r="C29" s="61"/>
      <c r="D29" s="61"/>
      <c r="E29" s="61"/>
      <c r="F29" s="61"/>
      <c r="G29" s="61"/>
      <c r="H29" s="61"/>
      <c r="I29" s="61"/>
    </row>
    <row r="30" ht="55" customHeight="1" spans="1:9">
      <c r="A30" s="62" t="s">
        <v>169</v>
      </c>
      <c r="B30" s="62"/>
      <c r="C30" s="62"/>
      <c r="D30" s="62"/>
      <c r="E30" s="62"/>
      <c r="F30" s="62"/>
      <c r="G30" s="62"/>
      <c r="H30" s="62"/>
      <c r="I30" s="62"/>
    </row>
    <row r="31" ht="60" customHeight="1" spans="1:9">
      <c r="A31" s="63"/>
      <c r="B31" s="63"/>
      <c r="C31" s="63"/>
      <c r="D31" s="63"/>
      <c r="E31" s="63"/>
      <c r="F31" s="63"/>
      <c r="G31" s="63"/>
      <c r="H31" s="63"/>
      <c r="I31" s="63"/>
    </row>
    <row r="32" ht="30" customHeight="1" spans="1:9">
      <c r="A32" s="61"/>
      <c r="B32" s="61"/>
      <c r="C32" s="61"/>
      <c r="D32" s="61"/>
      <c r="E32" s="61"/>
      <c r="F32" s="61"/>
      <c r="G32" s="64" t="s">
        <v>170</v>
      </c>
      <c r="H32" s="64"/>
      <c r="I32" s="64"/>
    </row>
    <row r="33" ht="30" customHeight="1" spans="1:9">
      <c r="A33" s="61"/>
      <c r="B33" s="61"/>
      <c r="C33" s="61"/>
      <c r="D33" s="61"/>
      <c r="E33" s="61"/>
      <c r="F33" s="61"/>
      <c r="G33" s="65" t="str">
        <f>TEXT(工程信息!C5,"yyyy年m月d日")</f>
        <v>2023年11月7日</v>
      </c>
      <c r="H33" s="65"/>
      <c r="I33" s="65"/>
    </row>
    <row r="34" ht="18.75" hidden="1" customHeight="1" spans="1:9">
      <c r="A34" s="248" t="s">
        <v>171</v>
      </c>
      <c r="B34" s="248" t="s">
        <v>172</v>
      </c>
      <c r="C34" s="248" t="s">
        <v>173</v>
      </c>
      <c r="D34" s="248" t="s">
        <v>174</v>
      </c>
      <c r="E34" s="248" t="s">
        <v>175</v>
      </c>
      <c r="F34" s="248" t="s">
        <v>176</v>
      </c>
      <c r="G34" s="67" t="s">
        <v>177</v>
      </c>
      <c r="H34" s="67" t="s">
        <v>176</v>
      </c>
      <c r="I34" s="248" t="s">
        <v>177</v>
      </c>
    </row>
  </sheetData>
  <mergeCells count="19">
    <mergeCell ref="A4:I4"/>
    <mergeCell ref="A6:I6"/>
    <mergeCell ref="A7:I7"/>
    <mergeCell ref="A8:I8"/>
    <mergeCell ref="A9:I9"/>
    <mergeCell ref="A11:I11"/>
    <mergeCell ref="A14:I14"/>
    <mergeCell ref="A16:I16"/>
    <mergeCell ref="A18:I18"/>
    <mergeCell ref="A20:I20"/>
    <mergeCell ref="A21:I21"/>
    <mergeCell ref="A23:I23"/>
    <mergeCell ref="A23:I23"/>
    <mergeCell ref="A25:I25"/>
    <mergeCell ref="A28:I28"/>
    <mergeCell ref="A30:I30"/>
    <mergeCell ref="G32:I32"/>
    <mergeCell ref="G33:I33"/>
    <mergeCell ref="A1:I3"/>
  </mergeCells>
  <printOptions horizontalCentered="1"/>
  <pageMargins left="0.707638888888889" right="0.707638888888889" top="0.751388888888889" bottom="0.751388888888889" header="0.310416666666667" footer="0.310416666666667"/>
  <pageSetup paperSize="9" fitToHeight="0" orientation="portrait" useFirstPageNumber="1" horizontalDpi="600" verticalDpi="600"/>
  <headerFooter alignWithMargins="0">
    <oddFooter>&amp;C第 &amp;P 页，共 &amp;N 页</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3:C23"/>
  <sheetViews>
    <sheetView topLeftCell="A5" workbookViewId="0">
      <selection activeCell="H17" sqref="H17"/>
    </sheetView>
  </sheetViews>
  <sheetFormatPr defaultColWidth="9" defaultRowHeight="14.25" outlineLevelCol="2"/>
  <cols>
    <col min="1" max="1" width="5.375" style="38" customWidth="1"/>
    <col min="2" max="2" width="13.75" style="38" customWidth="1"/>
    <col min="3" max="3" width="62.375" style="38" customWidth="1"/>
    <col min="4" max="4" width="4.25" style="38" customWidth="1"/>
    <col min="5" max="5" width="6.375" style="38" customWidth="1"/>
    <col min="6" max="16384" width="9" style="38"/>
  </cols>
  <sheetData>
    <row r="3" ht="23.25" customHeight="1"/>
    <row r="4" ht="48" customHeight="1" spans="1:3">
      <c r="A4" s="39" t="s">
        <v>178</v>
      </c>
      <c r="B4" s="39"/>
      <c r="C4" s="39"/>
    </row>
    <row r="5" ht="185.25" customHeight="1"/>
    <row r="17" ht="42.75" customHeight="1" spans="2:3">
      <c r="B17" s="40" t="s">
        <v>179</v>
      </c>
      <c r="C17" s="41" t="str">
        <f>审核汇总表!B6</f>
        <v>2024-2025年广东电网有限责任公司车辆维修及保养、年检代办、车辆清洁服务项目</v>
      </c>
    </row>
    <row r="18" ht="20.25" spans="2:3">
      <c r="B18" s="42"/>
      <c r="C18" s="42"/>
    </row>
    <row r="19" ht="20.25" spans="2:3">
      <c r="B19" s="42"/>
      <c r="C19" s="42"/>
    </row>
    <row r="20" ht="20.25" spans="2:3">
      <c r="B20" s="42" t="s">
        <v>180</v>
      </c>
      <c r="C20" s="43" t="str">
        <f>工程信息!E5</f>
        <v>广东电网有限责任公司</v>
      </c>
    </row>
    <row r="21" ht="20.25" spans="2:3">
      <c r="B21" s="42"/>
      <c r="C21" s="42"/>
    </row>
    <row r="22" ht="20.25" spans="2:3">
      <c r="B22" s="42"/>
      <c r="C22" s="42"/>
    </row>
    <row r="23" ht="20.25" spans="2:3">
      <c r="B23" s="42" t="s">
        <v>181</v>
      </c>
      <c r="C23" s="44">
        <f>工程信息!C5</f>
        <v>45237</v>
      </c>
    </row>
  </sheetData>
  <mergeCells count="1">
    <mergeCell ref="A4:C4"/>
  </mergeCells>
  <pageMargins left="0.699305555555556" right="0.699305555555556" top="0.75" bottom="0.75" header="0.3" footer="0.3"/>
  <pageSetup paperSize="9" orientation="portrait" horizontalDpi="600" vertic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pageSetUpPr fitToPage="1"/>
  </sheetPr>
  <dimension ref="A1:G22"/>
  <sheetViews>
    <sheetView tabSelected="1" view="pageBreakPreview" zoomScaleNormal="100" workbookViewId="0">
      <pane ySplit="2" topLeftCell="A3" activePane="bottomLeft" state="frozen"/>
      <selection/>
      <selection pane="bottomLeft" activeCell="A1" sqref="A1:G1"/>
    </sheetView>
  </sheetViews>
  <sheetFormatPr defaultColWidth="9" defaultRowHeight="12" outlineLevelCol="6"/>
  <cols>
    <col min="1" max="1" width="15.3083333333333" style="22" customWidth="1"/>
    <col min="2" max="2" width="6.125" style="22" customWidth="1"/>
    <col min="3" max="3" width="42.2916666666667" style="22" customWidth="1"/>
    <col min="4" max="4" width="15.6666666666667" style="22" customWidth="1"/>
    <col min="5" max="5" width="21.875" style="23" customWidth="1"/>
    <col min="6" max="6" width="19.475" style="22" customWidth="1"/>
    <col min="7" max="7" width="15.6666666666667" style="22" customWidth="1"/>
    <col min="8" max="9" width="9" style="21"/>
    <col min="10" max="16384" width="9" style="22"/>
  </cols>
  <sheetData>
    <row r="1" ht="60" customHeight="1" spans="1:7">
      <c r="A1" s="9" t="s">
        <v>182</v>
      </c>
      <c r="B1" s="9"/>
      <c r="C1" s="9"/>
      <c r="D1" s="9"/>
      <c r="E1" s="9"/>
      <c r="F1" s="9"/>
      <c r="G1" s="9"/>
    </row>
    <row r="2" ht="46" customHeight="1" spans="1:7">
      <c r="A2" s="24" t="s">
        <v>183</v>
      </c>
      <c r="B2" s="24" t="s">
        <v>83</v>
      </c>
      <c r="C2" s="24" t="s">
        <v>184</v>
      </c>
      <c r="D2" s="24" t="s">
        <v>185</v>
      </c>
      <c r="E2" s="25" t="s">
        <v>186</v>
      </c>
      <c r="F2" s="24" t="s">
        <v>187</v>
      </c>
      <c r="G2" s="24" t="s">
        <v>88</v>
      </c>
    </row>
    <row r="3" s="21" customFormat="1" ht="42" customHeight="1" spans="1:7">
      <c r="A3" s="26" t="s">
        <v>188</v>
      </c>
      <c r="B3" s="27">
        <v>1</v>
      </c>
      <c r="C3" s="28" t="s">
        <v>189</v>
      </c>
      <c r="D3" s="29">
        <v>2</v>
      </c>
      <c r="E3" s="29">
        <f>462*1.13</f>
        <v>522.06</v>
      </c>
      <c r="F3" s="29">
        <f>E3*D3</f>
        <v>1044.12</v>
      </c>
      <c r="G3" s="30"/>
    </row>
    <row r="4" s="21" customFormat="1" ht="42" customHeight="1" spans="1:7">
      <c r="A4" s="31"/>
      <c r="B4" s="27">
        <v>2</v>
      </c>
      <c r="C4" s="28" t="s">
        <v>190</v>
      </c>
      <c r="D4" s="29">
        <v>2</v>
      </c>
      <c r="E4" s="29">
        <f>56*1.13</f>
        <v>63.28</v>
      </c>
      <c r="F4" s="29">
        <f t="shared" ref="F4:F20" si="0">E4*D4</f>
        <v>126.56</v>
      </c>
      <c r="G4" s="30"/>
    </row>
    <row r="5" s="21" customFormat="1" ht="42" customHeight="1" spans="1:7">
      <c r="A5" s="31"/>
      <c r="B5" s="27">
        <v>3</v>
      </c>
      <c r="C5" s="28" t="s">
        <v>191</v>
      </c>
      <c r="D5" s="29">
        <v>2</v>
      </c>
      <c r="E5" s="29">
        <f>74*1.13</f>
        <v>83.62</v>
      </c>
      <c r="F5" s="29">
        <f t="shared" si="0"/>
        <v>167.24</v>
      </c>
      <c r="G5" s="30"/>
    </row>
    <row r="6" s="21" customFormat="1" ht="42" customHeight="1" spans="1:7">
      <c r="A6" s="31"/>
      <c r="B6" s="27">
        <v>4</v>
      </c>
      <c r="C6" s="28" t="s">
        <v>192</v>
      </c>
      <c r="D6" s="29">
        <v>2</v>
      </c>
      <c r="E6" s="29">
        <f>185*1.13</f>
        <v>209.05</v>
      </c>
      <c r="F6" s="29">
        <f t="shared" si="0"/>
        <v>418.1</v>
      </c>
      <c r="G6" s="30"/>
    </row>
    <row r="7" s="21" customFormat="1" ht="42" customHeight="1" spans="1:7">
      <c r="A7" s="31"/>
      <c r="B7" s="27">
        <v>5</v>
      </c>
      <c r="C7" s="28" t="s">
        <v>193</v>
      </c>
      <c r="D7" s="29">
        <v>2</v>
      </c>
      <c r="E7" s="29">
        <f>111*1.13</f>
        <v>125.43</v>
      </c>
      <c r="F7" s="29">
        <f t="shared" si="0"/>
        <v>250.86</v>
      </c>
      <c r="G7" s="30"/>
    </row>
    <row r="8" s="21" customFormat="1" ht="42" customHeight="1" spans="1:7">
      <c r="A8" s="31"/>
      <c r="B8" s="27">
        <v>6</v>
      </c>
      <c r="C8" s="28" t="s">
        <v>194</v>
      </c>
      <c r="D8" s="29">
        <v>2</v>
      </c>
      <c r="E8" s="29">
        <f>166*1.13</f>
        <v>187.58</v>
      </c>
      <c r="F8" s="29">
        <f t="shared" si="0"/>
        <v>375.16</v>
      </c>
      <c r="G8" s="30"/>
    </row>
    <row r="9" s="21" customFormat="1" ht="42" customHeight="1" spans="1:7">
      <c r="A9" s="31"/>
      <c r="B9" s="27">
        <v>7</v>
      </c>
      <c r="C9" s="28" t="s">
        <v>195</v>
      </c>
      <c r="D9" s="29">
        <v>2</v>
      </c>
      <c r="E9" s="29">
        <f>111*1.13</f>
        <v>125.43</v>
      </c>
      <c r="F9" s="29">
        <f t="shared" si="0"/>
        <v>250.86</v>
      </c>
      <c r="G9" s="30"/>
    </row>
    <row r="10" s="21" customFormat="1" ht="42" customHeight="1" spans="1:7">
      <c r="A10" s="31"/>
      <c r="B10" s="27">
        <v>8</v>
      </c>
      <c r="C10" s="28" t="s">
        <v>196</v>
      </c>
      <c r="D10" s="29">
        <v>2</v>
      </c>
      <c r="E10" s="29">
        <f>92*1.13</f>
        <v>103.96</v>
      </c>
      <c r="F10" s="29">
        <f t="shared" si="0"/>
        <v>207.92</v>
      </c>
      <c r="G10" s="30"/>
    </row>
    <row r="11" s="21" customFormat="1" ht="42" customHeight="1" spans="1:7">
      <c r="A11" s="32"/>
      <c r="B11" s="27">
        <v>9</v>
      </c>
      <c r="C11" s="28" t="s">
        <v>197</v>
      </c>
      <c r="D11" s="29">
        <v>2</v>
      </c>
      <c r="E11" s="29">
        <f>760*1.13</f>
        <v>858.8</v>
      </c>
      <c r="F11" s="29">
        <f t="shared" si="0"/>
        <v>1717.6</v>
      </c>
      <c r="G11" s="33" t="s">
        <v>198</v>
      </c>
    </row>
    <row r="12" s="21" customFormat="1" ht="42" customHeight="1" spans="1:7">
      <c r="A12" s="26" t="s">
        <v>199</v>
      </c>
      <c r="B12" s="27">
        <v>10</v>
      </c>
      <c r="C12" s="28" t="s">
        <v>200</v>
      </c>
      <c r="D12" s="29">
        <v>2</v>
      </c>
      <c r="E12" s="29">
        <f>129*1.13</f>
        <v>145.77</v>
      </c>
      <c r="F12" s="29">
        <f t="shared" si="0"/>
        <v>291.54</v>
      </c>
      <c r="G12" s="33"/>
    </row>
    <row r="13" s="21" customFormat="1" ht="42" customHeight="1" spans="1:7">
      <c r="A13" s="31"/>
      <c r="B13" s="27">
        <v>11</v>
      </c>
      <c r="C13" s="28" t="s">
        <v>201</v>
      </c>
      <c r="D13" s="29">
        <v>2</v>
      </c>
      <c r="E13" s="29">
        <f>129*1.13</f>
        <v>145.77</v>
      </c>
      <c r="F13" s="29">
        <f t="shared" si="0"/>
        <v>291.54</v>
      </c>
      <c r="G13" s="33"/>
    </row>
    <row r="14" s="21" customFormat="1" ht="42" customHeight="1" spans="1:7">
      <c r="A14" s="31"/>
      <c r="B14" s="27">
        <v>12</v>
      </c>
      <c r="C14" s="28" t="s">
        <v>202</v>
      </c>
      <c r="D14" s="29">
        <v>2</v>
      </c>
      <c r="E14" s="29">
        <f>92*1.13</f>
        <v>103.96</v>
      </c>
      <c r="F14" s="29">
        <f t="shared" si="0"/>
        <v>207.92</v>
      </c>
      <c r="G14" s="33"/>
    </row>
    <row r="15" s="21" customFormat="1" ht="42" customHeight="1" spans="1:7">
      <c r="A15" s="32"/>
      <c r="B15" s="27">
        <v>13</v>
      </c>
      <c r="C15" s="28" t="s">
        <v>203</v>
      </c>
      <c r="D15" s="29">
        <v>2</v>
      </c>
      <c r="E15" s="29">
        <f>111*1.13</f>
        <v>125.43</v>
      </c>
      <c r="F15" s="29">
        <f t="shared" si="0"/>
        <v>250.86</v>
      </c>
      <c r="G15" s="33"/>
    </row>
    <row r="16" s="21" customFormat="1" ht="42" customHeight="1" spans="1:7">
      <c r="A16" s="26" t="s">
        <v>204</v>
      </c>
      <c r="B16" s="27">
        <v>14</v>
      </c>
      <c r="C16" s="28" t="s">
        <v>205</v>
      </c>
      <c r="D16" s="29">
        <v>2</v>
      </c>
      <c r="E16" s="29">
        <f>258*1.13</f>
        <v>291.54</v>
      </c>
      <c r="F16" s="29">
        <f t="shared" si="0"/>
        <v>583.08</v>
      </c>
      <c r="G16" s="33"/>
    </row>
    <row r="17" s="21" customFormat="1" ht="42" customHeight="1" spans="1:7">
      <c r="A17" s="32"/>
      <c r="B17" s="27">
        <v>15</v>
      </c>
      <c r="C17" s="28" t="s">
        <v>206</v>
      </c>
      <c r="D17" s="29">
        <v>2</v>
      </c>
      <c r="E17" s="29">
        <f>92*1.13</f>
        <v>103.96</v>
      </c>
      <c r="F17" s="29">
        <f t="shared" si="0"/>
        <v>207.92</v>
      </c>
      <c r="G17" s="33"/>
    </row>
    <row r="18" s="21" customFormat="1" ht="42" customHeight="1" spans="1:7">
      <c r="A18" s="28" t="s">
        <v>207</v>
      </c>
      <c r="B18" s="27">
        <v>16</v>
      </c>
      <c r="C18" s="28" t="s">
        <v>208</v>
      </c>
      <c r="D18" s="29">
        <v>2</v>
      </c>
      <c r="E18" s="29">
        <f>115*1.13</f>
        <v>129.95</v>
      </c>
      <c r="F18" s="29">
        <f t="shared" si="0"/>
        <v>259.9</v>
      </c>
      <c r="G18" s="33"/>
    </row>
    <row r="19" s="21" customFormat="1" ht="42" customHeight="1" spans="1:7">
      <c r="A19" s="26" t="s">
        <v>209</v>
      </c>
      <c r="B19" s="27">
        <v>17</v>
      </c>
      <c r="C19" s="28" t="s">
        <v>210</v>
      </c>
      <c r="D19" s="29">
        <v>2</v>
      </c>
      <c r="E19" s="29">
        <f>38*1.13</f>
        <v>42.94</v>
      </c>
      <c r="F19" s="29">
        <f t="shared" si="0"/>
        <v>85.88</v>
      </c>
      <c r="G19" s="34"/>
    </row>
    <row r="20" s="21" customFormat="1" ht="42" customHeight="1" spans="1:7">
      <c r="A20" s="32"/>
      <c r="B20" s="27">
        <v>18</v>
      </c>
      <c r="C20" s="28" t="s">
        <v>211</v>
      </c>
      <c r="D20" s="29">
        <v>2</v>
      </c>
      <c r="E20" s="29">
        <f>27*1.13</f>
        <v>30.51</v>
      </c>
      <c r="F20" s="29">
        <f t="shared" si="0"/>
        <v>61.02</v>
      </c>
      <c r="G20" s="33"/>
    </row>
    <row r="21" s="21" customFormat="1" ht="42" customHeight="1" spans="1:7">
      <c r="A21" s="35"/>
      <c r="B21" s="27">
        <v>19</v>
      </c>
      <c r="C21" s="36" t="s">
        <v>212</v>
      </c>
      <c r="D21" s="29"/>
      <c r="E21" s="29"/>
      <c r="F21" s="25">
        <f>SUM(F3:F20)</f>
        <v>6798.08</v>
      </c>
      <c r="G21" s="33"/>
    </row>
    <row r="22" ht="56" customHeight="1" spans="1:7">
      <c r="A22" s="37" t="s">
        <v>213</v>
      </c>
      <c r="B22" s="37"/>
      <c r="C22" s="37"/>
      <c r="D22" s="37"/>
      <c r="E22" s="37"/>
      <c r="F22" s="37"/>
      <c r="G22" s="37"/>
    </row>
  </sheetData>
  <mergeCells count="6">
    <mergeCell ref="A1:G1"/>
    <mergeCell ref="A22:G22"/>
    <mergeCell ref="A3:A11"/>
    <mergeCell ref="A12:A15"/>
    <mergeCell ref="A16:A17"/>
    <mergeCell ref="A19:A20"/>
  </mergeCells>
  <pageMargins left="0.700694444444445" right="0.471527777777778" top="0.751388888888889" bottom="0.751388888888889" header="0.297916666666667" footer="0.297916666666667"/>
  <pageSetup paperSize="9" scale="62" fitToHeight="0" orientation="portrait" horizontalDpi="600"/>
  <headerFooter/>
  <rowBreaks count="1" manualBreakCount="1">
    <brk id="22" max="16383"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pageSetUpPr fitToPage="1"/>
  </sheetPr>
  <dimension ref="A1:J22"/>
  <sheetViews>
    <sheetView view="pageBreakPreview" zoomScaleNormal="100" workbookViewId="0">
      <selection activeCell="D5" sqref="D5"/>
    </sheetView>
  </sheetViews>
  <sheetFormatPr defaultColWidth="9" defaultRowHeight="14.25"/>
  <cols>
    <col min="1" max="1" width="8.56666666666667" style="1" customWidth="1"/>
    <col min="2" max="2" width="17" style="7" customWidth="1"/>
    <col min="3" max="3" width="17" style="1" customWidth="1"/>
    <col min="4" max="4" width="35.75" style="7" customWidth="1"/>
    <col min="5" max="5" width="11.125" style="1" customWidth="1"/>
    <col min="6" max="6" width="18.5" style="1" customWidth="1"/>
    <col min="7" max="7" width="12" style="1" customWidth="1"/>
    <col min="8" max="8" width="15.6333333333333" style="8" customWidth="1"/>
    <col min="9" max="9" width="20.125" style="1" customWidth="1"/>
    <col min="10" max="10" width="17.75" style="1" customWidth="1"/>
    <col min="11" max="16384" width="9" style="1"/>
  </cols>
  <sheetData>
    <row r="1" s="1" customFormat="1" ht="57" customHeight="1" spans="1:10">
      <c r="A1" s="9" t="s">
        <v>214</v>
      </c>
      <c r="B1" s="9"/>
      <c r="C1" s="10"/>
      <c r="D1" s="9"/>
      <c r="E1" s="10"/>
      <c r="F1" s="10"/>
      <c r="G1" s="10"/>
      <c r="H1" s="11"/>
      <c r="I1" s="10"/>
      <c r="J1" s="10"/>
    </row>
    <row r="2" s="2" customFormat="1" ht="37" customHeight="1" spans="1:10">
      <c r="A2" s="10" t="s">
        <v>103</v>
      </c>
      <c r="B2" s="12" t="s">
        <v>215</v>
      </c>
      <c r="C2" s="11" t="s">
        <v>216</v>
      </c>
      <c r="D2" s="12" t="s">
        <v>217</v>
      </c>
      <c r="E2" s="11" t="s">
        <v>218</v>
      </c>
      <c r="F2" s="10" t="s">
        <v>219</v>
      </c>
      <c r="G2" s="10" t="s">
        <v>220</v>
      </c>
      <c r="H2" s="13" t="s">
        <v>221</v>
      </c>
      <c r="I2" s="10" t="s">
        <v>187</v>
      </c>
      <c r="J2" s="20" t="s">
        <v>88</v>
      </c>
    </row>
    <row r="3" s="3" customFormat="1" ht="51" customHeight="1" spans="1:10">
      <c r="A3" s="14">
        <v>1</v>
      </c>
      <c r="B3" s="15" t="s">
        <v>222</v>
      </c>
      <c r="C3" s="14" t="s">
        <v>223</v>
      </c>
      <c r="D3" s="15" t="s">
        <v>224</v>
      </c>
      <c r="E3" s="14" t="s">
        <v>225</v>
      </c>
      <c r="F3" s="15" t="s">
        <v>226</v>
      </c>
      <c r="G3" s="15">
        <v>6</v>
      </c>
      <c r="H3" s="16">
        <v>111.64</v>
      </c>
      <c r="I3" s="15">
        <f>H3*G3</f>
        <v>669.84</v>
      </c>
      <c r="J3" s="15"/>
    </row>
    <row r="4" s="3" customFormat="1" ht="51" customHeight="1" spans="1:10">
      <c r="A4" s="14">
        <v>2</v>
      </c>
      <c r="B4" s="17" t="s">
        <v>227</v>
      </c>
      <c r="C4" s="18" t="s">
        <v>228</v>
      </c>
      <c r="D4" s="17" t="s">
        <v>229</v>
      </c>
      <c r="E4" s="18" t="s">
        <v>230</v>
      </c>
      <c r="F4" s="15" t="s">
        <v>226</v>
      </c>
      <c r="G4" s="15">
        <v>1</v>
      </c>
      <c r="H4" s="16">
        <v>35</v>
      </c>
      <c r="I4" s="15">
        <f>H4*G4</f>
        <v>35</v>
      </c>
      <c r="J4" s="15"/>
    </row>
    <row r="5" s="3" customFormat="1" ht="51" customHeight="1" spans="1:10">
      <c r="A5" s="14">
        <v>3</v>
      </c>
      <c r="B5" s="17" t="s">
        <v>231</v>
      </c>
      <c r="C5" s="18" t="s">
        <v>232</v>
      </c>
      <c r="D5" s="17" t="s">
        <v>233</v>
      </c>
      <c r="E5" s="18" t="s">
        <v>234</v>
      </c>
      <c r="F5" s="15" t="s">
        <v>226</v>
      </c>
      <c r="G5" s="15">
        <v>2</v>
      </c>
      <c r="H5" s="16">
        <v>630</v>
      </c>
      <c r="I5" s="15">
        <f>H5*G5</f>
        <v>1260</v>
      </c>
      <c r="J5" s="15"/>
    </row>
    <row r="6" s="3" customFormat="1" ht="51" customHeight="1" spans="1:10">
      <c r="A6" s="14">
        <v>4</v>
      </c>
      <c r="B6" s="17" t="s">
        <v>235</v>
      </c>
      <c r="C6" s="18" t="s">
        <v>236</v>
      </c>
      <c r="D6" s="17" t="s">
        <v>237</v>
      </c>
      <c r="E6" s="15" t="s">
        <v>230</v>
      </c>
      <c r="F6" s="15" t="s">
        <v>226</v>
      </c>
      <c r="G6" s="15">
        <v>1</v>
      </c>
      <c r="H6" s="16">
        <v>770</v>
      </c>
      <c r="I6" s="15">
        <f t="shared" ref="I6:I21" si="0">H6*G6</f>
        <v>770</v>
      </c>
      <c r="J6" s="15"/>
    </row>
    <row r="7" s="4" customFormat="1" ht="51" customHeight="1" spans="1:10">
      <c r="A7" s="14">
        <v>5</v>
      </c>
      <c r="B7" s="17" t="s">
        <v>238</v>
      </c>
      <c r="C7" s="18" t="s">
        <v>239</v>
      </c>
      <c r="D7" s="17" t="s">
        <v>240</v>
      </c>
      <c r="E7" s="18" t="s">
        <v>241</v>
      </c>
      <c r="F7" s="15" t="s">
        <v>226</v>
      </c>
      <c r="G7" s="15">
        <v>4</v>
      </c>
      <c r="H7" s="16">
        <v>850</v>
      </c>
      <c r="I7" s="15">
        <f t="shared" si="0"/>
        <v>3400</v>
      </c>
      <c r="J7" s="15"/>
    </row>
    <row r="8" s="4" customFormat="1" ht="51" customHeight="1" spans="1:10">
      <c r="A8" s="14">
        <v>6</v>
      </c>
      <c r="B8" s="17" t="s">
        <v>242</v>
      </c>
      <c r="C8" s="18" t="s">
        <v>239</v>
      </c>
      <c r="D8" s="17" t="s">
        <v>243</v>
      </c>
      <c r="E8" s="18" t="s">
        <v>230</v>
      </c>
      <c r="F8" s="15" t="s">
        <v>226</v>
      </c>
      <c r="G8" s="15">
        <v>1</v>
      </c>
      <c r="H8" s="16">
        <v>175</v>
      </c>
      <c r="I8" s="15">
        <f t="shared" si="0"/>
        <v>175</v>
      </c>
      <c r="J8" s="15"/>
    </row>
    <row r="9" s="4" customFormat="1" ht="51" customHeight="1" spans="1:10">
      <c r="A9" s="14">
        <v>7</v>
      </c>
      <c r="B9" s="17" t="s">
        <v>244</v>
      </c>
      <c r="C9" s="18" t="s">
        <v>239</v>
      </c>
      <c r="D9" s="17" t="s">
        <v>245</v>
      </c>
      <c r="E9" s="18" t="s">
        <v>230</v>
      </c>
      <c r="F9" s="15" t="s">
        <v>226</v>
      </c>
      <c r="G9" s="15">
        <v>1</v>
      </c>
      <c r="H9" s="16">
        <v>230</v>
      </c>
      <c r="I9" s="15">
        <f t="shared" si="0"/>
        <v>230</v>
      </c>
      <c r="J9" s="15"/>
    </row>
    <row r="10" s="4" customFormat="1" ht="51" customHeight="1" spans="1:10">
      <c r="A10" s="14">
        <v>8</v>
      </c>
      <c r="B10" s="15" t="s">
        <v>246</v>
      </c>
      <c r="C10" s="14" t="s">
        <v>247</v>
      </c>
      <c r="D10" s="15" t="s">
        <v>248</v>
      </c>
      <c r="E10" s="14" t="s">
        <v>225</v>
      </c>
      <c r="F10" s="15" t="s">
        <v>226</v>
      </c>
      <c r="G10" s="15">
        <v>4</v>
      </c>
      <c r="H10" s="16">
        <v>90</v>
      </c>
      <c r="I10" s="15">
        <f t="shared" si="0"/>
        <v>360</v>
      </c>
      <c r="J10" s="15"/>
    </row>
    <row r="11" s="4" customFormat="1" ht="51" customHeight="1" spans="1:10">
      <c r="A11" s="14">
        <v>9</v>
      </c>
      <c r="B11" s="17" t="s">
        <v>249</v>
      </c>
      <c r="C11" s="18" t="s">
        <v>250</v>
      </c>
      <c r="D11" s="17" t="s">
        <v>251</v>
      </c>
      <c r="E11" s="18" t="s">
        <v>252</v>
      </c>
      <c r="F11" s="15" t="s">
        <v>226</v>
      </c>
      <c r="G11" s="15">
        <v>4</v>
      </c>
      <c r="H11" s="16">
        <v>38.1</v>
      </c>
      <c r="I11" s="15">
        <f t="shared" si="0"/>
        <v>152.4</v>
      </c>
      <c r="J11" s="15"/>
    </row>
    <row r="12" s="4" customFormat="1" ht="51" customHeight="1" spans="1:10">
      <c r="A12" s="14">
        <v>10</v>
      </c>
      <c r="B12" s="17" t="s">
        <v>253</v>
      </c>
      <c r="C12" s="18" t="s">
        <v>254</v>
      </c>
      <c r="D12" s="17" t="s">
        <v>255</v>
      </c>
      <c r="E12" s="18" t="s">
        <v>225</v>
      </c>
      <c r="F12" s="15" t="s">
        <v>226</v>
      </c>
      <c r="G12" s="14">
        <v>4</v>
      </c>
      <c r="H12" s="16">
        <v>77.5</v>
      </c>
      <c r="I12" s="15">
        <f t="shared" si="0"/>
        <v>310</v>
      </c>
      <c r="J12" s="15"/>
    </row>
    <row r="13" s="3" customFormat="1" ht="51" customHeight="1" spans="1:10">
      <c r="A13" s="14">
        <v>11</v>
      </c>
      <c r="B13" s="17" t="s">
        <v>235</v>
      </c>
      <c r="C13" s="18" t="s">
        <v>256</v>
      </c>
      <c r="D13" s="17" t="s">
        <v>257</v>
      </c>
      <c r="E13" s="15" t="s">
        <v>230</v>
      </c>
      <c r="F13" s="15" t="s">
        <v>258</v>
      </c>
      <c r="G13" s="15">
        <v>1</v>
      </c>
      <c r="H13" s="16">
        <v>750</v>
      </c>
      <c r="I13" s="15">
        <f t="shared" si="0"/>
        <v>750</v>
      </c>
      <c r="J13" s="15"/>
    </row>
    <row r="14" s="3" customFormat="1" ht="51" customHeight="1" spans="1:10">
      <c r="A14" s="14">
        <v>12</v>
      </c>
      <c r="B14" s="15" t="s">
        <v>259</v>
      </c>
      <c r="C14" s="18" t="s">
        <v>260</v>
      </c>
      <c r="D14" s="17" t="s">
        <v>261</v>
      </c>
      <c r="E14" s="18" t="s">
        <v>262</v>
      </c>
      <c r="F14" s="15" t="s">
        <v>258</v>
      </c>
      <c r="G14" s="15">
        <v>1</v>
      </c>
      <c r="H14" s="16">
        <v>69.5</v>
      </c>
      <c r="I14" s="15">
        <f t="shared" si="0"/>
        <v>69.5</v>
      </c>
      <c r="J14" s="15"/>
    </row>
    <row r="15" s="3" customFormat="1" ht="51" customHeight="1" spans="1:10">
      <c r="A15" s="14">
        <v>13</v>
      </c>
      <c r="B15" s="15" t="s">
        <v>222</v>
      </c>
      <c r="C15" s="18" t="s">
        <v>263</v>
      </c>
      <c r="D15" s="17" t="s">
        <v>264</v>
      </c>
      <c r="E15" s="18" t="s">
        <v>225</v>
      </c>
      <c r="F15" s="15" t="s">
        <v>258</v>
      </c>
      <c r="G15" s="15">
        <v>7.5</v>
      </c>
      <c r="H15" s="16">
        <v>70</v>
      </c>
      <c r="I15" s="15">
        <f t="shared" si="0"/>
        <v>525</v>
      </c>
      <c r="J15" s="15"/>
    </row>
    <row r="16" s="3" customFormat="1" ht="51" customHeight="1" spans="1:10">
      <c r="A16" s="14">
        <v>14</v>
      </c>
      <c r="B16" s="15" t="s">
        <v>259</v>
      </c>
      <c r="C16" s="18" t="s">
        <v>260</v>
      </c>
      <c r="D16" s="17" t="s">
        <v>265</v>
      </c>
      <c r="E16" s="18" t="s">
        <v>262</v>
      </c>
      <c r="F16" s="15" t="s">
        <v>258</v>
      </c>
      <c r="G16" s="15">
        <v>1</v>
      </c>
      <c r="H16" s="16">
        <v>69.5</v>
      </c>
      <c r="I16" s="15">
        <f t="shared" si="0"/>
        <v>69.5</v>
      </c>
      <c r="J16" s="15"/>
    </row>
    <row r="17" s="4" customFormat="1" ht="51" customHeight="1" spans="1:10">
      <c r="A17" s="14">
        <v>15</v>
      </c>
      <c r="B17" s="17" t="s">
        <v>238</v>
      </c>
      <c r="C17" s="18" t="s">
        <v>239</v>
      </c>
      <c r="D17" s="17" t="s">
        <v>266</v>
      </c>
      <c r="E17" s="18" t="s">
        <v>241</v>
      </c>
      <c r="F17" s="15" t="s">
        <v>258</v>
      </c>
      <c r="G17" s="15">
        <v>4</v>
      </c>
      <c r="H17" s="16">
        <v>550</v>
      </c>
      <c r="I17" s="15">
        <f t="shared" si="0"/>
        <v>2200</v>
      </c>
      <c r="J17" s="15"/>
    </row>
    <row r="18" s="4" customFormat="1" ht="51" customHeight="1" spans="1:10">
      <c r="A18" s="14">
        <v>16</v>
      </c>
      <c r="B18" s="17" t="s">
        <v>242</v>
      </c>
      <c r="C18" s="18" t="s">
        <v>239</v>
      </c>
      <c r="D18" s="17" t="s">
        <v>267</v>
      </c>
      <c r="E18" s="18" t="s">
        <v>230</v>
      </c>
      <c r="F18" s="15" t="s">
        <v>258</v>
      </c>
      <c r="G18" s="15">
        <v>1</v>
      </c>
      <c r="H18" s="16">
        <v>100</v>
      </c>
      <c r="I18" s="15">
        <f t="shared" si="0"/>
        <v>100</v>
      </c>
      <c r="J18" s="15"/>
    </row>
    <row r="19" s="3" customFormat="1" ht="51" customHeight="1" spans="1:10">
      <c r="A19" s="14">
        <v>17</v>
      </c>
      <c r="B19" s="15" t="s">
        <v>246</v>
      </c>
      <c r="C19" s="14" t="s">
        <v>247</v>
      </c>
      <c r="D19" s="15" t="s">
        <v>248</v>
      </c>
      <c r="E19" s="14" t="s">
        <v>225</v>
      </c>
      <c r="F19" s="15" t="s">
        <v>258</v>
      </c>
      <c r="G19" s="15">
        <v>4</v>
      </c>
      <c r="H19" s="16">
        <v>90</v>
      </c>
      <c r="I19" s="15">
        <f t="shared" si="0"/>
        <v>360</v>
      </c>
      <c r="J19" s="15"/>
    </row>
    <row r="20" s="5" customFormat="1" ht="51" customHeight="1" spans="1:10">
      <c r="A20" s="14">
        <v>18</v>
      </c>
      <c r="B20" s="17" t="s">
        <v>249</v>
      </c>
      <c r="C20" s="18" t="s">
        <v>250</v>
      </c>
      <c r="D20" s="17" t="s">
        <v>251</v>
      </c>
      <c r="E20" s="18" t="s">
        <v>252</v>
      </c>
      <c r="F20" s="15" t="s">
        <v>258</v>
      </c>
      <c r="G20" s="15">
        <v>4</v>
      </c>
      <c r="H20" s="16">
        <v>38.1</v>
      </c>
      <c r="I20" s="15">
        <f t="shared" si="0"/>
        <v>152.4</v>
      </c>
      <c r="J20" s="14"/>
    </row>
    <row r="21" s="5" customFormat="1" ht="51" customHeight="1" spans="1:10">
      <c r="A21" s="14">
        <v>19</v>
      </c>
      <c r="B21" s="17" t="s">
        <v>253</v>
      </c>
      <c r="C21" s="18" t="s">
        <v>254</v>
      </c>
      <c r="D21" s="17" t="s">
        <v>255</v>
      </c>
      <c r="E21" s="18" t="s">
        <v>225</v>
      </c>
      <c r="F21" s="15" t="s">
        <v>258</v>
      </c>
      <c r="G21" s="14">
        <v>4</v>
      </c>
      <c r="H21" s="16">
        <v>77.5</v>
      </c>
      <c r="I21" s="15">
        <f t="shared" si="0"/>
        <v>310</v>
      </c>
      <c r="J21" s="14"/>
    </row>
    <row r="22" s="6" customFormat="1" ht="51" customHeight="1" spans="1:10">
      <c r="A22" s="14">
        <v>20</v>
      </c>
      <c r="B22" s="19" t="s">
        <v>212</v>
      </c>
      <c r="C22" s="14"/>
      <c r="D22" s="15"/>
      <c r="E22" s="14"/>
      <c r="F22" s="14"/>
      <c r="G22" s="14"/>
      <c r="H22" s="16"/>
      <c r="I22" s="10">
        <f>SUM(I3:I21)</f>
        <v>11898.64</v>
      </c>
      <c r="J22" s="14"/>
    </row>
  </sheetData>
  <autoFilter xmlns:etc="http://www.wps.cn/officeDocument/2017/etCustomData" ref="A1:J22" etc:filterBottomFollowUsedRange="0">
    <extLst/>
  </autoFilter>
  <mergeCells count="1">
    <mergeCell ref="A1:J1"/>
  </mergeCells>
  <pageMargins left="0.751388888888889" right="0.751388888888889" top="1" bottom="1" header="0.5" footer="0.5"/>
  <pageSetup paperSize="9" scale="46" fitToHeight="0" orientation="portrait" horizontalDpi="600"/>
  <headerFooter/>
</worksheet>
</file>

<file path=docProps/app.xml><?xml version="1.0" encoding="utf-8"?>
<Properties xmlns="http://schemas.openxmlformats.org/officeDocument/2006/extended-properties" xmlns:vt="http://schemas.openxmlformats.org/officeDocument/2006/docPropsVTypes">
  <Company>GZPS</Company>
  <Application>Microsoft Excel</Application>
  <HeadingPairs>
    <vt:vector size="2" baseType="variant">
      <vt:variant>
        <vt:lpstr>工作表</vt:lpstr>
      </vt:variant>
      <vt:variant>
        <vt:i4>10</vt:i4>
      </vt:variant>
    </vt:vector>
  </HeadingPairs>
  <TitlesOfParts>
    <vt:vector size="10" baseType="lpstr">
      <vt:lpstr>工程信息</vt:lpstr>
      <vt:lpstr>文件归档登记移交表-日常维修、中小修及其他项目</vt:lpstr>
      <vt:lpstr>自检表 (新3)</vt:lpstr>
      <vt:lpstr>审核汇总表</vt:lpstr>
      <vt:lpstr>审核报告P1</vt:lpstr>
      <vt:lpstr>审核报告P2</vt:lpstr>
      <vt:lpstr>审核报告P3</vt:lpstr>
      <vt:lpstr>结算书封面</vt:lpstr>
      <vt:lpstr>工时费清单限价表</vt:lpstr>
      <vt:lpstr>配件限价表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Lxm</dc:creator>
  <cp:lastModifiedBy>5C5CDB8B0572485B8B565D1205A81AEB</cp:lastModifiedBy>
  <cp:revision>1</cp:revision>
  <dcterms:created xsi:type="dcterms:W3CDTF">2001-12-01T03:40:00Z</dcterms:created>
  <cp:lastPrinted>2017-12-13T13:33:00Z</cp:lastPrinted>
  <dcterms:modified xsi:type="dcterms:W3CDTF">2026-06-16T08:12:37Z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46C861B71256435BAC8D8101D5C0B457_13</vt:lpwstr>
  </property>
</Properties>
</file>